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a A4- B4 Per. Ind." sheetId="1" r:id="rId1"/>
  </sheets>
  <definedNames/>
  <calcPr fullCalcOnLoad="1"/>
</workbook>
</file>

<file path=xl/comments1.xml><?xml version="1.0" encoding="utf-8"?>
<comments xmlns="http://schemas.openxmlformats.org/spreadsheetml/2006/main">
  <authors>
    <author>********</author>
  </authors>
  <commentList>
    <comment ref="F7" authorId="0">
      <text>
        <r>
          <rPr>
            <b/>
            <sz val="8"/>
            <rFont val="Tahoma"/>
            <family val="0"/>
          </rPr>
          <t>Tangente
della retta
delle tariffe</t>
        </r>
      </text>
    </comment>
    <comment ref="D8" authorId="0">
      <text>
        <r>
          <rPr>
            <b/>
            <sz val="8"/>
            <rFont val="Tahoma"/>
            <family val="2"/>
          </rPr>
          <t xml:space="preserve">INSERIRE INPORTO DELLE OPERE ESPRESSO IN EURO
</t>
        </r>
      </text>
    </comment>
    <comment ref="F8" authorId="0">
      <text>
        <r>
          <rPr>
            <b/>
            <sz val="8"/>
            <rFont val="Tahoma"/>
            <family val="0"/>
          </rPr>
          <t>Importo
 Tariffa</t>
        </r>
      </text>
    </comment>
    <comment ref="G8" authorId="0">
      <text>
        <r>
          <rPr>
            <b/>
            <sz val="8"/>
            <rFont val="Tahoma"/>
            <family val="0"/>
          </rPr>
          <t>Importo
 Tariffa</t>
        </r>
      </text>
    </comment>
    <comment ref="H8" authorId="0">
      <text>
        <r>
          <rPr>
            <b/>
            <sz val="8"/>
            <rFont val="Tahoma"/>
            <family val="0"/>
          </rPr>
          <t>Importo
 Tariffa</t>
        </r>
      </text>
    </comment>
    <comment ref="I8" authorId="0">
      <text>
        <r>
          <rPr>
            <b/>
            <sz val="8"/>
            <rFont val="Tahoma"/>
            <family val="0"/>
          </rPr>
          <t>Importo
 Tariffa</t>
        </r>
      </text>
    </comment>
    <comment ref="J8" authorId="0">
      <text>
        <r>
          <rPr>
            <b/>
            <sz val="8"/>
            <rFont val="Tahoma"/>
            <family val="0"/>
          </rPr>
          <t>Importo
 Tariffa</t>
        </r>
      </text>
    </comment>
    <comment ref="K8" authorId="0">
      <text>
        <r>
          <rPr>
            <b/>
            <sz val="8"/>
            <rFont val="Tahoma"/>
            <family val="0"/>
          </rPr>
          <t>Importo
 Tariffa</t>
        </r>
      </text>
    </comment>
    <comment ref="L8" authorId="0">
      <text>
        <r>
          <rPr>
            <b/>
            <sz val="8"/>
            <rFont val="Tahoma"/>
            <family val="0"/>
          </rPr>
          <t>Importo
 Tariffa</t>
        </r>
      </text>
    </comment>
    <comment ref="M8" authorId="0">
      <text>
        <r>
          <rPr>
            <b/>
            <sz val="8"/>
            <rFont val="Tahoma"/>
            <family val="0"/>
          </rPr>
          <t>Importo
 Tariffa</t>
        </r>
      </text>
    </comment>
    <comment ref="N8" authorId="0">
      <text>
        <r>
          <rPr>
            <b/>
            <sz val="8"/>
            <rFont val="Tahoma"/>
            <family val="0"/>
          </rPr>
          <t>Importo
 Tariffa</t>
        </r>
      </text>
    </comment>
    <comment ref="O8" authorId="0">
      <text>
        <r>
          <rPr>
            <b/>
            <sz val="8"/>
            <rFont val="Tahoma"/>
            <family val="0"/>
          </rPr>
          <t>Importo
 Tariffa</t>
        </r>
      </text>
    </comment>
    <comment ref="P8" authorId="0">
      <text>
        <r>
          <rPr>
            <b/>
            <sz val="8"/>
            <rFont val="Tahoma"/>
            <family val="0"/>
          </rPr>
          <t>Importo
 Tariffa</t>
        </r>
      </text>
    </comment>
    <comment ref="Q8" authorId="0">
      <text>
        <r>
          <rPr>
            <b/>
            <sz val="8"/>
            <rFont val="Tahoma"/>
            <family val="0"/>
          </rPr>
          <t>Importo
 Tariffa</t>
        </r>
      </text>
    </comment>
    <comment ref="R8" authorId="0">
      <text>
        <r>
          <rPr>
            <b/>
            <sz val="8"/>
            <rFont val="Tahoma"/>
            <family val="0"/>
          </rPr>
          <t>Importo
 Tariffa</t>
        </r>
      </text>
    </comment>
    <comment ref="S8" authorId="0">
      <text>
        <r>
          <rPr>
            <b/>
            <sz val="8"/>
            <rFont val="Tahoma"/>
            <family val="0"/>
          </rPr>
          <t>Importo
 Tariffa</t>
        </r>
      </text>
    </comment>
    <comment ref="T8" authorId="0">
      <text>
        <r>
          <rPr>
            <b/>
            <sz val="8"/>
            <rFont val="Tahoma"/>
            <family val="0"/>
          </rPr>
          <t>Importo
 Tariffa</t>
        </r>
      </text>
    </comment>
    <comment ref="U8" authorId="0">
      <text>
        <r>
          <rPr>
            <b/>
            <sz val="8"/>
            <rFont val="Tahoma"/>
            <family val="0"/>
          </rPr>
          <t>Importo
 Tariffa</t>
        </r>
      </text>
    </comment>
    <comment ref="V8" authorId="0">
      <text>
        <r>
          <rPr>
            <b/>
            <sz val="8"/>
            <rFont val="Tahoma"/>
            <family val="0"/>
          </rPr>
          <t>Importo
 Tariffa</t>
        </r>
      </text>
    </comment>
    <comment ref="W8" authorId="0">
      <text>
        <r>
          <rPr>
            <b/>
            <sz val="8"/>
            <rFont val="Tahoma"/>
            <family val="0"/>
          </rPr>
          <t>Importo
 Tariffa</t>
        </r>
      </text>
    </comment>
    <comment ref="G7" authorId="0">
      <text>
        <r>
          <rPr>
            <b/>
            <sz val="8"/>
            <rFont val="Tahoma"/>
            <family val="0"/>
          </rPr>
          <t>Tangente
della retta
delle tariffe</t>
        </r>
      </text>
    </comment>
    <comment ref="H7" authorId="0">
      <text>
        <r>
          <rPr>
            <b/>
            <sz val="8"/>
            <rFont val="Tahoma"/>
            <family val="0"/>
          </rPr>
          <t>Tangente
della retta
delle tariffe</t>
        </r>
      </text>
    </comment>
    <comment ref="I7" authorId="0">
      <text>
        <r>
          <rPr>
            <b/>
            <sz val="8"/>
            <rFont val="Tahoma"/>
            <family val="0"/>
          </rPr>
          <t>Tangente
della retta
delle tariffe</t>
        </r>
      </text>
    </comment>
    <comment ref="J7" authorId="0">
      <text>
        <r>
          <rPr>
            <b/>
            <sz val="8"/>
            <rFont val="Tahoma"/>
            <family val="0"/>
          </rPr>
          <t>Tangente
della retta
delle tariffe</t>
        </r>
      </text>
    </comment>
    <comment ref="K7" authorId="0">
      <text>
        <r>
          <rPr>
            <b/>
            <sz val="8"/>
            <rFont val="Tahoma"/>
            <family val="0"/>
          </rPr>
          <t>Tangente
della retta
delle tariffe</t>
        </r>
      </text>
    </comment>
    <comment ref="L7" authorId="0">
      <text>
        <r>
          <rPr>
            <b/>
            <sz val="8"/>
            <rFont val="Tahoma"/>
            <family val="0"/>
          </rPr>
          <t>Tangente
della retta
delle tariffe</t>
        </r>
      </text>
    </comment>
    <comment ref="M7" authorId="0">
      <text>
        <r>
          <rPr>
            <b/>
            <sz val="8"/>
            <rFont val="Tahoma"/>
            <family val="0"/>
          </rPr>
          <t>Tangente
della retta
delle tariffe</t>
        </r>
      </text>
    </comment>
    <comment ref="N7" authorId="0">
      <text>
        <r>
          <rPr>
            <b/>
            <sz val="8"/>
            <rFont val="Tahoma"/>
            <family val="0"/>
          </rPr>
          <t>Tangente
della retta
delle tariffe</t>
        </r>
      </text>
    </comment>
    <comment ref="O7" authorId="0">
      <text>
        <r>
          <rPr>
            <b/>
            <sz val="8"/>
            <rFont val="Tahoma"/>
            <family val="0"/>
          </rPr>
          <t>Tangente
della retta
delle tariffe</t>
        </r>
      </text>
    </comment>
    <comment ref="P7" authorId="0">
      <text>
        <r>
          <rPr>
            <b/>
            <sz val="8"/>
            <rFont val="Tahoma"/>
            <family val="0"/>
          </rPr>
          <t>Tangente
della retta
delle tariffe</t>
        </r>
      </text>
    </comment>
    <comment ref="Q7" authorId="0">
      <text>
        <r>
          <rPr>
            <b/>
            <sz val="8"/>
            <rFont val="Tahoma"/>
            <family val="0"/>
          </rPr>
          <t>Tangente
della retta
delle tariffe</t>
        </r>
      </text>
    </comment>
    <comment ref="R7" authorId="0">
      <text>
        <r>
          <rPr>
            <b/>
            <sz val="8"/>
            <rFont val="Tahoma"/>
            <family val="0"/>
          </rPr>
          <t>Tangente
della retta
delle tariffe</t>
        </r>
      </text>
    </comment>
    <comment ref="S7" authorId="0">
      <text>
        <r>
          <rPr>
            <b/>
            <sz val="8"/>
            <rFont val="Tahoma"/>
            <family val="0"/>
          </rPr>
          <t>Tangente
della retta
delle tariffe</t>
        </r>
      </text>
    </comment>
    <comment ref="T7" authorId="0">
      <text>
        <r>
          <rPr>
            <b/>
            <sz val="8"/>
            <rFont val="Tahoma"/>
            <family val="0"/>
          </rPr>
          <t>Tangente
della retta
delle tariffe</t>
        </r>
      </text>
    </comment>
    <comment ref="U7" authorId="0">
      <text>
        <r>
          <rPr>
            <b/>
            <sz val="8"/>
            <rFont val="Tahoma"/>
            <family val="0"/>
          </rPr>
          <t>Tangente
della retta
delle tariffe</t>
        </r>
      </text>
    </comment>
    <comment ref="V7" authorId="0">
      <text>
        <r>
          <rPr>
            <b/>
            <sz val="8"/>
            <rFont val="Tahoma"/>
            <family val="0"/>
          </rPr>
          <t>Tangente
della retta
delle tariffe</t>
        </r>
      </text>
    </comment>
    <comment ref="W7" authorId="0">
      <text>
        <r>
          <rPr>
            <b/>
            <sz val="8"/>
            <rFont val="Tahoma"/>
            <family val="0"/>
          </rPr>
          <t>Tangente
della retta
delle tariffe</t>
        </r>
      </text>
    </comment>
  </commentList>
</comments>
</file>

<file path=xl/sharedStrings.xml><?xml version="1.0" encoding="utf-8"?>
<sst xmlns="http://schemas.openxmlformats.org/spreadsheetml/2006/main" count="69" uniqueCount="47">
  <si>
    <r>
      <t xml:space="preserve">TABELLA "A/4"        </t>
    </r>
    <r>
      <rPr>
        <b/>
        <sz val="8"/>
        <rFont val="Arial"/>
        <family val="2"/>
      </rPr>
      <t>Esecuzione completa di opere</t>
    </r>
  </si>
  <si>
    <t>CLASSE  I</t>
  </si>
  <si>
    <t>CLASSE  II</t>
  </si>
  <si>
    <t xml:space="preserve">CLASSE  III </t>
  </si>
  <si>
    <t>CLASSE  IV</t>
  </si>
  <si>
    <t>CLASSE V</t>
  </si>
  <si>
    <t>CLASSE  VI</t>
  </si>
  <si>
    <t>CLASSE VII</t>
  </si>
  <si>
    <t>COSTRUZIONI EDILIZIE</t>
  </si>
  <si>
    <t>IMPIANTI INDUSTRIALI DI PROCESSO</t>
  </si>
  <si>
    <t>IMPIANTI DI SERVIZI GENERALI</t>
  </si>
  <si>
    <t>IMPIANTI ELETTRICI</t>
  </si>
  <si>
    <t>MACCHINE  ED APPARECCHI</t>
  </si>
  <si>
    <t>FERROVIE E STRADE</t>
  </si>
  <si>
    <t xml:space="preserve">ACQUEDOTTI  E       FOGNATURE </t>
  </si>
  <si>
    <t>A</t>
  </si>
  <si>
    <t>B</t>
  </si>
  <si>
    <t>C</t>
  </si>
  <si>
    <t>D</t>
  </si>
  <si>
    <t>Strade e ferrovie in pianura, collina, canali</t>
  </si>
  <si>
    <t>Strade e ferrovie in montagna</t>
  </si>
  <si>
    <t>Manufatti stradali e per opere idrauliche</t>
  </si>
  <si>
    <t>t = -0,20</t>
  </si>
  <si>
    <t>t = -0,25</t>
  </si>
  <si>
    <t>t = -0,26</t>
  </si>
  <si>
    <t>t = -0,3</t>
  </si>
  <si>
    <t>t = -0,28</t>
  </si>
  <si>
    <t>t = -0,32</t>
  </si>
  <si>
    <t>t = -0,35</t>
  </si>
  <si>
    <t>t = -0,23</t>
  </si>
  <si>
    <t>Progetto di massima</t>
  </si>
  <si>
    <t>Preventivo sommario</t>
  </si>
  <si>
    <t>Progetto definitivo</t>
  </si>
  <si>
    <t>Preventivo particolareggiato</t>
  </si>
  <si>
    <t>Disegni costruttivi</t>
  </si>
  <si>
    <t>Capitolati, contratti d'appalto</t>
  </si>
  <si>
    <t>Direzione tecnica dei lavori</t>
  </si>
  <si>
    <t>Prove di officina</t>
  </si>
  <si>
    <t>Collaudo (sola assistenza) (vedi art.24)</t>
  </si>
  <si>
    <t>Liquidazione lavori</t>
  </si>
  <si>
    <t>Lire</t>
  </si>
  <si>
    <t>Euro</t>
  </si>
  <si>
    <t>Convertitore Euro - Lire</t>
  </si>
  <si>
    <t xml:space="preserve">Importo totale parcella </t>
  </si>
  <si>
    <t>Importi parziali parcella</t>
  </si>
  <si>
    <t>IMPORTO LAVORI</t>
  </si>
  <si>
    <r>
      <t xml:space="preserve">TABELLA "B4"                    </t>
    </r>
    <r>
      <rPr>
        <b/>
        <sz val="8"/>
        <rFont val="Arial"/>
        <family val="2"/>
      </rPr>
      <t>Esecuzione parziale di opere</t>
    </r>
  </si>
</sst>
</file>

<file path=xl/styles.xml><?xml version="1.0" encoding="utf-8"?>
<styleSheet xmlns="http://schemas.openxmlformats.org/spreadsheetml/2006/main">
  <numFmts count="1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0.0000"/>
    <numFmt numFmtId="166" formatCode="&quot;L.&quot;\ #,##0"/>
    <numFmt numFmtId="167" formatCode="[$€-2]\ #,##0.0000;\-[$€-2]\ #,##0.0000"/>
  </numFmts>
  <fonts count="10">
    <font>
      <sz val="10"/>
      <name val="Arial"/>
      <family val="0"/>
    </font>
    <font>
      <b/>
      <sz val="14"/>
      <name val="BernhardMod BT"/>
      <family val="1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Tahoma"/>
      <family val="0"/>
    </font>
    <font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165" fontId="0" fillId="3" borderId="1" xfId="0" applyNumberFormat="1" applyFill="1" applyBorder="1" applyAlignment="1" applyProtection="1">
      <alignment/>
      <protection hidden="1"/>
    </xf>
    <xf numFmtId="165" fontId="0" fillId="3" borderId="2" xfId="0" applyNumberFormat="1" applyFill="1" applyBorder="1" applyAlignment="1" applyProtection="1">
      <alignment/>
      <protection hidden="1"/>
    </xf>
    <xf numFmtId="165" fontId="0" fillId="3" borderId="3" xfId="0" applyNumberFormat="1" applyFill="1" applyBorder="1" applyAlignment="1" applyProtection="1">
      <alignment/>
      <protection hidden="1"/>
    </xf>
    <xf numFmtId="5" fontId="9" fillId="4" borderId="4" xfId="0" applyNumberFormat="1" applyFont="1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165" fontId="0" fillId="4" borderId="5" xfId="0" applyNumberFormat="1" applyFill="1" applyBorder="1" applyAlignment="1" applyProtection="1">
      <alignment/>
      <protection hidden="1"/>
    </xf>
    <xf numFmtId="165" fontId="0" fillId="5" borderId="5" xfId="0" applyNumberFormat="1" applyFill="1" applyBorder="1" applyAlignment="1" applyProtection="1">
      <alignment/>
      <protection hidden="1"/>
    </xf>
    <xf numFmtId="165" fontId="0" fillId="4" borderId="6" xfId="0" applyNumberFormat="1" applyFill="1" applyBorder="1" applyAlignment="1" applyProtection="1">
      <alignment/>
      <protection hidden="1"/>
    </xf>
    <xf numFmtId="165" fontId="0" fillId="3" borderId="7" xfId="0" applyNumberFormat="1" applyFill="1" applyBorder="1" applyAlignment="1" applyProtection="1">
      <alignment/>
      <protection hidden="1"/>
    </xf>
    <xf numFmtId="165" fontId="0" fillId="3" borderId="8" xfId="0" applyNumberFormat="1" applyFill="1" applyBorder="1" applyAlignment="1" applyProtection="1">
      <alignment/>
      <protection hidden="1"/>
    </xf>
    <xf numFmtId="165" fontId="0" fillId="4" borderId="7" xfId="0" applyNumberFormat="1" applyFill="1" applyBorder="1" applyAlignment="1" applyProtection="1">
      <alignment/>
      <protection hidden="1"/>
    </xf>
    <xf numFmtId="165" fontId="0" fillId="5" borderId="7" xfId="0" applyNumberFormat="1" applyFill="1" applyBorder="1" applyAlignment="1" applyProtection="1">
      <alignment/>
      <protection hidden="1"/>
    </xf>
    <xf numFmtId="165" fontId="0" fillId="4" borderId="8" xfId="0" applyNumberFormat="1" applyFill="1" applyBorder="1" applyAlignment="1" applyProtection="1">
      <alignment/>
      <protection hidden="1"/>
    </xf>
    <xf numFmtId="165" fontId="0" fillId="3" borderId="9" xfId="0" applyNumberFormat="1" applyFill="1" applyBorder="1" applyAlignment="1" applyProtection="1">
      <alignment/>
      <protection hidden="1"/>
    </xf>
    <xf numFmtId="165" fontId="0" fillId="3" borderId="10" xfId="0" applyNumberFormat="1" applyFill="1" applyBorder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1" fillId="3" borderId="11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3" fillId="4" borderId="11" xfId="0" applyFont="1" applyFill="1" applyBorder="1" applyAlignment="1" applyProtection="1">
      <alignment horizontal="center" vertical="center" textRotation="90" wrapText="1"/>
      <protection hidden="1"/>
    </xf>
    <xf numFmtId="0" fontId="0" fillId="4" borderId="11" xfId="0" applyFill="1" applyBorder="1" applyAlignment="1" applyProtection="1">
      <alignment/>
      <protection hidden="1"/>
    </xf>
    <xf numFmtId="0" fontId="5" fillId="4" borderId="5" xfId="0" applyFont="1" applyFill="1" applyBorder="1" applyAlignment="1" applyProtection="1">
      <alignment/>
      <protection hidden="1"/>
    </xf>
    <xf numFmtId="0" fontId="5" fillId="4" borderId="6" xfId="0" applyFont="1" applyFill="1" applyBorder="1" applyAlignment="1" applyProtection="1">
      <alignment/>
      <protection hidden="1"/>
    </xf>
    <xf numFmtId="49" fontId="6" fillId="4" borderId="7" xfId="0" applyNumberFormat="1" applyFont="1" applyFill="1" applyBorder="1" applyAlignment="1" applyProtection="1">
      <alignment horizontal="center" vertical="center" wrapText="1"/>
      <protection hidden="1"/>
    </xf>
    <xf numFmtId="49" fontId="6" fillId="5" borderId="7" xfId="0" applyNumberFormat="1" applyFont="1" applyFill="1" applyBorder="1" applyAlignment="1" applyProtection="1">
      <alignment horizontal="center" vertical="center" wrapText="1"/>
      <protection hidden="1"/>
    </xf>
    <xf numFmtId="49" fontId="6" fillId="4" borderId="8" xfId="0" applyNumberFormat="1" applyFont="1" applyFill="1" applyBorder="1" applyAlignment="1" applyProtection="1">
      <alignment horizontal="center" vertical="center" wrapText="1"/>
      <protection hidden="1"/>
    </xf>
    <xf numFmtId="0" fontId="0" fillId="4" borderId="12" xfId="0" applyFill="1" applyBorder="1" applyAlignment="1" applyProtection="1">
      <alignment/>
      <protection hidden="1"/>
    </xf>
    <xf numFmtId="0" fontId="2" fillId="4" borderId="1" xfId="0" applyFont="1" applyFill="1" applyBorder="1" applyAlignment="1" applyProtection="1">
      <alignment horizontal="center"/>
      <protection hidden="1"/>
    </xf>
    <xf numFmtId="0" fontId="2" fillId="4" borderId="7" xfId="0" applyFont="1" applyFill="1" applyBorder="1" applyAlignment="1" applyProtection="1">
      <alignment horizontal="center"/>
      <protection hidden="1"/>
    </xf>
    <xf numFmtId="0" fontId="2" fillId="5" borderId="7" xfId="0" applyFont="1" applyFill="1" applyBorder="1" applyAlignment="1" applyProtection="1">
      <alignment horizontal="center"/>
      <protection hidden="1"/>
    </xf>
    <xf numFmtId="0" fontId="2" fillId="4" borderId="8" xfId="0" applyFont="1" applyFill="1" applyBorder="1" applyAlignment="1" applyProtection="1">
      <alignment horizontal="center"/>
      <protection hidden="1"/>
    </xf>
    <xf numFmtId="165" fontId="0" fillId="4" borderId="1" xfId="0" applyNumberFormat="1" applyFill="1" applyBorder="1" applyAlignment="1" applyProtection="1">
      <alignment/>
      <protection hidden="1"/>
    </xf>
    <xf numFmtId="49" fontId="0" fillId="4" borderId="8" xfId="0" applyNumberFormat="1" applyFill="1" applyBorder="1" applyAlignment="1" applyProtection="1">
      <alignment wrapText="1"/>
      <protection hidden="1"/>
    </xf>
    <xf numFmtId="0" fontId="3" fillId="4" borderId="13" xfId="0" applyFont="1" applyFill="1" applyBorder="1" applyAlignment="1" applyProtection="1">
      <alignment horizontal="center" vertical="center" textRotation="90" wrapText="1"/>
      <protection hidden="1"/>
    </xf>
    <xf numFmtId="0" fontId="3" fillId="4" borderId="14" xfId="0" applyFont="1" applyFill="1" applyBorder="1" applyAlignment="1" applyProtection="1">
      <alignment horizontal="center" vertical="center" textRotation="90" wrapText="1"/>
      <protection hidden="1"/>
    </xf>
    <xf numFmtId="0" fontId="3" fillId="4" borderId="15" xfId="0" applyFont="1" applyFill="1" applyBorder="1" applyAlignment="1" applyProtection="1">
      <alignment horizontal="center" vertical="center" textRotation="90" wrapText="1"/>
      <protection hidden="1"/>
    </xf>
    <xf numFmtId="0" fontId="3" fillId="4" borderId="4" xfId="0" applyFont="1" applyFill="1" applyBorder="1" applyAlignment="1" applyProtection="1">
      <alignment horizontal="center" vertical="center" textRotation="90" wrapText="1"/>
      <protection hidden="1"/>
    </xf>
    <xf numFmtId="0" fontId="6" fillId="6" borderId="1" xfId="0" applyFont="1" applyFill="1" applyBorder="1" applyAlignment="1" applyProtection="1">
      <alignment horizontal="center" vertical="center"/>
      <protection hidden="1"/>
    </xf>
    <xf numFmtId="0" fontId="6" fillId="6" borderId="7" xfId="0" applyFont="1" applyFill="1" applyBorder="1" applyAlignment="1" applyProtection="1">
      <alignment horizontal="center" vertical="center"/>
      <protection hidden="1"/>
    </xf>
    <xf numFmtId="0" fontId="6" fillId="6" borderId="8" xfId="0" applyFont="1" applyFill="1" applyBorder="1" applyAlignment="1" applyProtection="1">
      <alignment horizontal="center" vertical="center"/>
      <protection hidden="1"/>
    </xf>
    <xf numFmtId="165" fontId="0" fillId="2" borderId="0" xfId="0" applyNumberFormat="1" applyFill="1" applyAlignment="1">
      <alignment/>
    </xf>
    <xf numFmtId="0" fontId="0" fillId="7" borderId="16" xfId="0" applyFill="1" applyBorder="1" applyAlignment="1" applyProtection="1">
      <alignment/>
      <protection hidden="1"/>
    </xf>
    <xf numFmtId="167" fontId="0" fillId="4" borderId="17" xfId="15" applyNumberFormat="1" applyFill="1" applyBorder="1" applyAlignment="1" applyProtection="1">
      <alignment/>
      <protection hidden="1" locked="0"/>
    </xf>
    <xf numFmtId="0" fontId="0" fillId="4" borderId="17" xfId="0" applyFill="1" applyBorder="1" applyAlignment="1" applyProtection="1">
      <alignment/>
      <protection hidden="1"/>
    </xf>
    <xf numFmtId="5" fontId="0" fillId="4" borderId="17" xfId="0" applyNumberFormat="1" applyFill="1" applyBorder="1" applyAlignment="1" applyProtection="1">
      <alignment/>
      <protection hidden="1"/>
    </xf>
    <xf numFmtId="0" fontId="2" fillId="4" borderId="0" xfId="0" applyFont="1" applyFill="1" applyBorder="1" applyAlignment="1" applyProtection="1">
      <alignment/>
      <protection hidden="1"/>
    </xf>
    <xf numFmtId="0" fontId="7" fillId="7" borderId="11" xfId="0" applyFont="1" applyFill="1" applyBorder="1" applyAlignment="1" applyProtection="1">
      <alignment/>
      <protection hidden="1" locked="0"/>
    </xf>
    <xf numFmtId="0" fontId="7" fillId="4" borderId="18" xfId="0" applyFont="1" applyFill="1" applyBorder="1" applyAlignment="1" applyProtection="1">
      <alignment/>
      <protection hidden="1" locked="0"/>
    </xf>
    <xf numFmtId="165" fontId="2" fillId="8" borderId="19" xfId="0" applyNumberFormat="1" applyFont="1" applyFill="1" applyBorder="1" applyAlignment="1" applyProtection="1">
      <alignment/>
      <protection hidden="1"/>
    </xf>
    <xf numFmtId="165" fontId="2" fillId="8" borderId="20" xfId="0" applyNumberFormat="1" applyFont="1" applyFill="1" applyBorder="1" applyAlignment="1" applyProtection="1">
      <alignment/>
      <protection hidden="1"/>
    </xf>
    <xf numFmtId="165" fontId="2" fillId="8" borderId="21" xfId="0" applyNumberFormat="1" applyFont="1" applyFill="1" applyBorder="1" applyAlignment="1" applyProtection="1">
      <alignment/>
      <protection hidden="1"/>
    </xf>
    <xf numFmtId="167" fontId="7" fillId="7" borderId="22" xfId="15" applyNumberFormat="1" applyFont="1" applyFill="1" applyBorder="1" applyAlignment="1" applyProtection="1">
      <alignment/>
      <protection hidden="1" locked="0"/>
    </xf>
    <xf numFmtId="0" fontId="0" fillId="5" borderId="23" xfId="0" applyFill="1" applyBorder="1" applyAlignment="1" applyProtection="1">
      <alignment horizontal="center"/>
      <protection hidden="1"/>
    </xf>
    <xf numFmtId="0" fontId="0" fillId="5" borderId="2" xfId="0" applyFill="1" applyBorder="1" applyAlignment="1" applyProtection="1">
      <alignment horizontal="center"/>
      <protection hidden="1"/>
    </xf>
    <xf numFmtId="0" fontId="2" fillId="8" borderId="24" xfId="0" applyFont="1" applyFill="1" applyBorder="1" applyAlignment="1" applyProtection="1">
      <alignment horizontal="center"/>
      <protection hidden="1"/>
    </xf>
    <xf numFmtId="0" fontId="2" fillId="8" borderId="25" xfId="0" applyFont="1" applyFill="1" applyBorder="1" applyAlignment="1" applyProtection="1">
      <alignment horizontal="center"/>
      <protection hidden="1"/>
    </xf>
    <xf numFmtId="0" fontId="2" fillId="2" borderId="25" xfId="0" applyFont="1" applyFill="1" applyBorder="1" applyAlignment="1" applyProtection="1">
      <alignment horizontal="center"/>
      <protection hidden="1"/>
    </xf>
    <xf numFmtId="0" fontId="0" fillId="5" borderId="26" xfId="0" applyFill="1" applyBorder="1" applyAlignment="1" applyProtection="1">
      <alignment horizontal="center"/>
      <protection hidden="1"/>
    </xf>
    <xf numFmtId="0" fontId="0" fillId="5" borderId="27" xfId="0" applyFill="1" applyBorder="1" applyAlignment="1" applyProtection="1">
      <alignment horizontal="center"/>
      <protection hidden="1"/>
    </xf>
    <xf numFmtId="0" fontId="3" fillId="4" borderId="16" xfId="0" applyFont="1" applyFill="1" applyBorder="1" applyAlignment="1" applyProtection="1">
      <alignment horizontal="center" vertical="center" textRotation="90" wrapText="1"/>
      <protection hidden="1"/>
    </xf>
    <xf numFmtId="0" fontId="3" fillId="4" borderId="12" xfId="0" applyFont="1" applyFill="1" applyBorder="1" applyAlignment="1" applyProtection="1">
      <alignment horizontal="center" vertical="center" textRotation="90" wrapText="1"/>
      <protection hidden="1"/>
    </xf>
    <xf numFmtId="0" fontId="3" fillId="4" borderId="4" xfId="0" applyFont="1" applyFill="1" applyBorder="1" applyAlignment="1" applyProtection="1">
      <alignment horizontal="center" vertical="center" textRotation="90" wrapText="1"/>
      <protection hidden="1"/>
    </xf>
    <xf numFmtId="0" fontId="0" fillId="3" borderId="23" xfId="0" applyFill="1" applyBorder="1" applyAlignment="1" applyProtection="1">
      <alignment horizontal="center"/>
      <protection hidden="1"/>
    </xf>
    <xf numFmtId="0" fontId="0" fillId="3" borderId="2" xfId="0" applyFill="1" applyBorder="1" applyAlignment="1" applyProtection="1">
      <alignment horizontal="center"/>
      <protection hidden="1"/>
    </xf>
    <xf numFmtId="0" fontId="0" fillId="3" borderId="28" xfId="0" applyFill="1" applyBorder="1" applyAlignment="1" applyProtection="1">
      <alignment horizontal="center"/>
      <protection hidden="1"/>
    </xf>
    <xf numFmtId="0" fontId="0" fillId="3" borderId="29" xfId="0" applyFill="1" applyBorder="1" applyAlignment="1" applyProtection="1">
      <alignment horizontal="center"/>
      <protection hidden="1"/>
    </xf>
    <xf numFmtId="0" fontId="5" fillId="4" borderId="5" xfId="0" applyFont="1" applyFill="1" applyBorder="1" applyAlignment="1" applyProtection="1">
      <alignment horizontal="center"/>
      <protection hidden="1"/>
    </xf>
    <xf numFmtId="0" fontId="5" fillId="5" borderId="5" xfId="0" applyFont="1" applyFill="1" applyBorder="1" applyAlignment="1" applyProtection="1">
      <alignment horizontal="center"/>
      <protection hidden="1"/>
    </xf>
    <xf numFmtId="49" fontId="4" fillId="4" borderId="1" xfId="0" applyNumberFormat="1" applyFont="1" applyFill="1" applyBorder="1" applyAlignment="1" applyProtection="1">
      <alignment horizontal="center" vertical="center" wrapText="1"/>
      <protection hidden="1"/>
    </xf>
    <xf numFmtId="49" fontId="4" fillId="4" borderId="7" xfId="0" applyNumberFormat="1" applyFont="1" applyFill="1" applyBorder="1" applyAlignment="1" applyProtection="1">
      <alignment horizontal="center" vertical="center" wrapText="1"/>
      <protection hidden="1"/>
    </xf>
    <xf numFmtId="49" fontId="4" fillId="5" borderId="7" xfId="0" applyNumberFormat="1" applyFont="1" applyFill="1" applyBorder="1" applyAlignment="1" applyProtection="1">
      <alignment horizontal="center" vertical="center" wrapText="1"/>
      <protection hidden="1"/>
    </xf>
    <xf numFmtId="49" fontId="6" fillId="4" borderId="7" xfId="0" applyNumberFormat="1" applyFont="1" applyFill="1" applyBorder="1" applyAlignment="1" applyProtection="1">
      <alignment horizontal="center" vertical="center" wrapText="1"/>
      <protection hidden="1"/>
    </xf>
    <xf numFmtId="49" fontId="6" fillId="5" borderId="7" xfId="0" applyNumberFormat="1" applyFont="1" applyFill="1" applyBorder="1" applyAlignment="1" applyProtection="1">
      <alignment horizontal="center" vertical="center" wrapText="1"/>
      <protection hidden="1"/>
    </xf>
    <xf numFmtId="0" fontId="5" fillId="4" borderId="30" xfId="0" applyFont="1" applyFill="1" applyBorder="1" applyAlignment="1" applyProtection="1">
      <alignment horizontal="center"/>
      <protection hidden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0</xdr:rowOff>
    </xdr:from>
    <xdr:to>
      <xdr:col>4</xdr:col>
      <xdr:colOff>0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14400" y="1857375"/>
          <a:ext cx="22383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1695450</xdr:colOff>
      <xdr:row>8</xdr:row>
      <xdr:rowOff>0</xdr:rowOff>
    </xdr:from>
    <xdr:to>
      <xdr:col>3</xdr:col>
      <xdr:colOff>2085975</xdr:colOff>
      <xdr:row>8</xdr:row>
      <xdr:rowOff>0</xdr:rowOff>
    </xdr:to>
    <xdr:sp>
      <xdr:nvSpPr>
        <xdr:cNvPr id="2" name="Line 74"/>
        <xdr:cNvSpPr>
          <a:spLocks/>
        </xdr:cNvSpPr>
      </xdr:nvSpPr>
      <xdr:spPr>
        <a:xfrm>
          <a:off x="2609850" y="20955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6</xdr:row>
      <xdr:rowOff>57150</xdr:rowOff>
    </xdr:from>
    <xdr:to>
      <xdr:col>3</xdr:col>
      <xdr:colOff>1476375</xdr:colOff>
      <xdr:row>6</xdr:row>
      <xdr:rowOff>285750</xdr:rowOff>
    </xdr:to>
    <xdr:sp>
      <xdr:nvSpPr>
        <xdr:cNvPr id="3" name="AutoShape 75"/>
        <xdr:cNvSpPr>
          <a:spLocks/>
        </xdr:cNvSpPr>
      </xdr:nvSpPr>
      <xdr:spPr>
        <a:xfrm>
          <a:off x="838200" y="1552575"/>
          <a:ext cx="1552575" cy="228600"/>
        </a:xfrm>
        <a:prstGeom prst="rect"/>
        <a:noFill/>
      </xdr:spPr>
      <xdr:txBody>
        <a:bodyPr fromWordArt="1" wrap="none">
          <a:prstTxWarp prst="textPlain">
            <a:avLst>
              <a:gd name="adj" fmla="val 49078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Importo lavori
</a:t>
          </a:r>
        </a:p>
      </xdr:txBody>
    </xdr:sp>
    <xdr:clientData/>
  </xdr:twoCellAnchor>
  <xdr:twoCellAnchor>
    <xdr:from>
      <xdr:col>3</xdr:col>
      <xdr:colOff>1866900</xdr:colOff>
      <xdr:row>6</xdr:row>
      <xdr:rowOff>142875</xdr:rowOff>
    </xdr:from>
    <xdr:to>
      <xdr:col>3</xdr:col>
      <xdr:colOff>1866900</xdr:colOff>
      <xdr:row>6</xdr:row>
      <xdr:rowOff>323850</xdr:rowOff>
    </xdr:to>
    <xdr:sp>
      <xdr:nvSpPr>
        <xdr:cNvPr id="4" name="Line 78"/>
        <xdr:cNvSpPr>
          <a:spLocks/>
        </xdr:cNvSpPr>
      </xdr:nvSpPr>
      <xdr:spPr>
        <a:xfrm>
          <a:off x="2781300" y="1638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1571625</xdr:colOff>
      <xdr:row>6</xdr:row>
      <xdr:rowOff>152400</xdr:rowOff>
    </xdr:from>
    <xdr:to>
      <xdr:col>3</xdr:col>
      <xdr:colOff>1876425</xdr:colOff>
      <xdr:row>6</xdr:row>
      <xdr:rowOff>152400</xdr:rowOff>
    </xdr:to>
    <xdr:sp>
      <xdr:nvSpPr>
        <xdr:cNvPr id="5" name="Line 79"/>
        <xdr:cNvSpPr>
          <a:spLocks/>
        </xdr:cNvSpPr>
      </xdr:nvSpPr>
      <xdr:spPr>
        <a:xfrm flipH="1">
          <a:off x="2486025" y="16478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2"/>
  <sheetViews>
    <sheetView tabSelected="1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D23" sqref="D23"/>
    </sheetView>
  </sheetViews>
  <sheetFormatPr defaultColWidth="9.140625" defaultRowHeight="12.75"/>
  <cols>
    <col min="1" max="1" width="1.421875" style="0" customWidth="1"/>
    <col min="3" max="3" width="3.140625" style="0" customWidth="1"/>
    <col min="4" max="4" width="33.57421875" style="0" customWidth="1"/>
    <col min="5" max="5" width="3.28125" style="0" customWidth="1"/>
    <col min="6" max="23" width="15.7109375" style="0" customWidth="1"/>
  </cols>
  <sheetData>
    <row r="1" spans="1:30" ht="6.75" customHeight="1" thickBot="1">
      <c r="A1" s="1"/>
      <c r="B1" s="1"/>
      <c r="C1" s="1"/>
      <c r="D1" s="1"/>
      <c r="E1" s="1"/>
      <c r="F1" s="2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5.5" customHeight="1" thickBot="1">
      <c r="A2" s="1"/>
      <c r="B2" s="18"/>
      <c r="C2" s="18"/>
      <c r="D2" s="19" t="s">
        <v>42</v>
      </c>
      <c r="E2" s="20"/>
      <c r="F2" s="21"/>
      <c r="G2" s="21"/>
      <c r="H2" s="21"/>
      <c r="I2" s="21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"/>
      <c r="Y2" s="1"/>
      <c r="Z2" s="1"/>
      <c r="AA2" s="1"/>
      <c r="AB2" s="1"/>
      <c r="AC2" s="1"/>
      <c r="AD2" s="1"/>
    </row>
    <row r="3" spans="1:30" ht="15.75" customHeight="1" thickBot="1">
      <c r="A3" s="1"/>
      <c r="B3" s="62" t="s">
        <v>0</v>
      </c>
      <c r="C3" s="22"/>
      <c r="D3" s="44" t="s">
        <v>41</v>
      </c>
      <c r="E3" s="23"/>
      <c r="F3" s="76" t="s">
        <v>1</v>
      </c>
      <c r="G3" s="69"/>
      <c r="H3" s="69"/>
      <c r="I3" s="69"/>
      <c r="J3" s="70" t="s">
        <v>2</v>
      </c>
      <c r="K3" s="70"/>
      <c r="L3" s="70"/>
      <c r="M3" s="69" t="s">
        <v>3</v>
      </c>
      <c r="N3" s="69"/>
      <c r="O3" s="69"/>
      <c r="P3" s="70" t="s">
        <v>4</v>
      </c>
      <c r="Q3" s="70"/>
      <c r="R3" s="70"/>
      <c r="S3" s="24" t="s">
        <v>5</v>
      </c>
      <c r="T3" s="70" t="s">
        <v>6</v>
      </c>
      <c r="U3" s="70"/>
      <c r="V3" s="70"/>
      <c r="W3" s="25" t="s">
        <v>7</v>
      </c>
      <c r="X3" s="1"/>
      <c r="Y3" s="1"/>
      <c r="Z3" s="1"/>
      <c r="AA3" s="1"/>
      <c r="AB3" s="1"/>
      <c r="AC3" s="1"/>
      <c r="AD3" s="1"/>
    </row>
    <row r="4" spans="1:30" ht="22.5" customHeight="1">
      <c r="A4" s="1"/>
      <c r="B4" s="63"/>
      <c r="C4" s="36"/>
      <c r="D4" s="54">
        <v>2047.9667</v>
      </c>
      <c r="E4" s="45"/>
      <c r="F4" s="71" t="s">
        <v>8</v>
      </c>
      <c r="G4" s="72"/>
      <c r="H4" s="72"/>
      <c r="I4" s="72"/>
      <c r="J4" s="73" t="s">
        <v>9</v>
      </c>
      <c r="K4" s="73"/>
      <c r="L4" s="73"/>
      <c r="M4" s="74" t="s">
        <v>10</v>
      </c>
      <c r="N4" s="74"/>
      <c r="O4" s="74"/>
      <c r="P4" s="75" t="s">
        <v>11</v>
      </c>
      <c r="Q4" s="75"/>
      <c r="R4" s="75"/>
      <c r="S4" s="26" t="s">
        <v>12</v>
      </c>
      <c r="T4" s="75" t="s">
        <v>13</v>
      </c>
      <c r="U4" s="75"/>
      <c r="V4" s="75"/>
      <c r="W4" s="28" t="s">
        <v>14</v>
      </c>
      <c r="X4" s="1"/>
      <c r="Y4" s="1"/>
      <c r="Z4" s="1"/>
      <c r="AA4" s="1"/>
      <c r="AB4" s="1"/>
      <c r="AC4" s="1"/>
      <c r="AD4" s="1"/>
    </row>
    <row r="5" spans="1:30" ht="12.75" customHeight="1">
      <c r="A5" s="1"/>
      <c r="B5" s="63"/>
      <c r="C5" s="36"/>
      <c r="D5" s="29" t="s">
        <v>40</v>
      </c>
      <c r="E5" s="46"/>
      <c r="F5" s="30" t="s">
        <v>15</v>
      </c>
      <c r="G5" s="31" t="s">
        <v>16</v>
      </c>
      <c r="H5" s="31" t="s">
        <v>17</v>
      </c>
      <c r="I5" s="31" t="s">
        <v>18</v>
      </c>
      <c r="J5" s="32" t="s">
        <v>15</v>
      </c>
      <c r="K5" s="32" t="s">
        <v>16</v>
      </c>
      <c r="L5" s="32" t="s">
        <v>17</v>
      </c>
      <c r="M5" s="31" t="s">
        <v>15</v>
      </c>
      <c r="N5" s="31" t="s">
        <v>16</v>
      </c>
      <c r="O5" s="31" t="s">
        <v>17</v>
      </c>
      <c r="P5" s="32" t="s">
        <v>15</v>
      </c>
      <c r="Q5" s="32" t="s">
        <v>16</v>
      </c>
      <c r="R5" s="32" t="s">
        <v>17</v>
      </c>
      <c r="S5" s="31"/>
      <c r="T5" s="32" t="s">
        <v>15</v>
      </c>
      <c r="U5" s="32" t="s">
        <v>16</v>
      </c>
      <c r="V5" s="32" t="s">
        <v>17</v>
      </c>
      <c r="W5" s="33"/>
      <c r="X5" s="1"/>
      <c r="Y5" s="1"/>
      <c r="Z5" s="1"/>
      <c r="AA5" s="1"/>
      <c r="AB5" s="1"/>
      <c r="AC5" s="1"/>
      <c r="AD5" s="1"/>
    </row>
    <row r="6" spans="1:30" ht="34.5" thickBot="1">
      <c r="A6" s="1"/>
      <c r="B6" s="63"/>
      <c r="C6" s="36"/>
      <c r="D6" s="6">
        <f>D4*1936.27</f>
        <v>3965416.482209</v>
      </c>
      <c r="E6" s="47"/>
      <c r="F6" s="34"/>
      <c r="G6" s="13"/>
      <c r="H6" s="13"/>
      <c r="I6" s="13"/>
      <c r="J6" s="14"/>
      <c r="K6" s="14"/>
      <c r="L6" s="14"/>
      <c r="M6" s="13"/>
      <c r="N6" s="13"/>
      <c r="O6" s="13"/>
      <c r="P6" s="14"/>
      <c r="Q6" s="14"/>
      <c r="R6" s="14"/>
      <c r="S6" s="13"/>
      <c r="T6" s="27" t="s">
        <v>19</v>
      </c>
      <c r="U6" s="27" t="s">
        <v>20</v>
      </c>
      <c r="V6" s="27" t="s">
        <v>21</v>
      </c>
      <c r="W6" s="35"/>
      <c r="X6" s="1"/>
      <c r="Y6" s="1"/>
      <c r="Z6" s="1"/>
      <c r="AA6" s="1"/>
      <c r="AB6" s="1"/>
      <c r="AC6" s="1"/>
      <c r="AD6" s="1"/>
    </row>
    <row r="7" spans="1:30" ht="28.5" customHeight="1" thickBot="1">
      <c r="A7" s="1"/>
      <c r="B7" s="63"/>
      <c r="C7" s="36"/>
      <c r="D7" s="48" t="s">
        <v>45</v>
      </c>
      <c r="E7" s="46"/>
      <c r="F7" s="40" t="s">
        <v>22</v>
      </c>
      <c r="G7" s="41" t="s">
        <v>22</v>
      </c>
      <c r="H7" s="41" t="s">
        <v>22</v>
      </c>
      <c r="I7" s="41" t="s">
        <v>22</v>
      </c>
      <c r="J7" s="41" t="s">
        <v>24</v>
      </c>
      <c r="K7" s="41" t="s">
        <v>24</v>
      </c>
      <c r="L7" s="41" t="s">
        <v>24</v>
      </c>
      <c r="M7" s="41" t="s">
        <v>25</v>
      </c>
      <c r="N7" s="41" t="s">
        <v>26</v>
      </c>
      <c r="O7" s="41" t="s">
        <v>27</v>
      </c>
      <c r="P7" s="41" t="s">
        <v>28</v>
      </c>
      <c r="Q7" s="41" t="s">
        <v>28</v>
      </c>
      <c r="R7" s="41" t="s">
        <v>28</v>
      </c>
      <c r="S7" s="41" t="s">
        <v>23</v>
      </c>
      <c r="T7" s="41" t="s">
        <v>23</v>
      </c>
      <c r="U7" s="41" t="s">
        <v>23</v>
      </c>
      <c r="V7" s="41" t="s">
        <v>23</v>
      </c>
      <c r="W7" s="42" t="s">
        <v>29</v>
      </c>
      <c r="X7" s="1"/>
      <c r="Y7" s="1"/>
      <c r="Z7" s="1"/>
      <c r="AA7" s="1"/>
      <c r="AB7" s="1"/>
      <c r="AC7" s="1"/>
      <c r="AD7" s="1"/>
    </row>
    <row r="8" spans="1:30" ht="18.75" thickBot="1">
      <c r="A8" s="1"/>
      <c r="B8" s="64"/>
      <c r="C8" s="39"/>
      <c r="D8" s="49">
        <v>40000</v>
      </c>
      <c r="E8" s="50"/>
      <c r="F8" s="3">
        <f>((8.18)*((D8/(5000000/1936.27))^-0.2))</f>
        <v>4.728703927661057</v>
      </c>
      <c r="G8" s="4">
        <f>((10.7334)*((D8/(5000000/1936.27))^-0.2))</f>
        <v>6.204776373735597</v>
      </c>
      <c r="H8" s="4">
        <f>((11.6146)*((D8/(5000000/1936.27))^-0.2))</f>
        <v>6.71418149611395</v>
      </c>
      <c r="I8" s="4">
        <f>((16.0888)*((D8/(5000000/1936.27))^-0.2))</f>
        <v>9.300632243441713</v>
      </c>
      <c r="J8" s="4">
        <f>((8.0255)*((D8/(5000000/1936.27))^-0.26))</f>
        <v>3.9360224251873333</v>
      </c>
      <c r="K8" s="4">
        <f>((9.6412)*((D8/(5000000/1936.27))^-0.26))</f>
        <v>4.728425569212649</v>
      </c>
      <c r="L8" s="4">
        <f>((14.6738)*((D8/(5000000/1936.27))^-0.26))</f>
        <v>7.196611533575963</v>
      </c>
      <c r="M8" s="4">
        <f>((16.1652)*((D8/(5000000/1936.27))^-0.3))</f>
        <v>7.105003743449922</v>
      </c>
      <c r="N8" s="4">
        <f>((18.7952)*((D8/(5000000/1936.27))^-0.28))</f>
        <v>8.726323286596008</v>
      </c>
      <c r="O8" s="4">
        <f>((25.1473)*((D8/(5000000/1936.27))^-0.32))</f>
        <v>10.463415554254501</v>
      </c>
      <c r="P8" s="4">
        <f>((17.6475)*((D8/(5000000/1936.27))^-0.35))</f>
        <v>6.7633774361649746</v>
      </c>
      <c r="Q8" s="4">
        <f>((14.118)*((D8/(5000000/1936.27))^-0.35))</f>
        <v>5.41070194893198</v>
      </c>
      <c r="R8" s="4">
        <f>((7.2943)*((D8/(5000000/1936.27))^-0.35))</f>
        <v>2.7955293402815227</v>
      </c>
      <c r="S8" s="4">
        <f>((10.2662)*((D8/(5000000/1936.27))^-0.25))</f>
        <v>5.174825919428448</v>
      </c>
      <c r="T8" s="4">
        <f>((8.0995)*((D8/(5000000/1936.27))^-0.25))</f>
        <v>4.082669588982362</v>
      </c>
      <c r="U8" s="4">
        <f>((12.1492)*((D8/(5000000/1936.27))^-0.25))</f>
        <v>6.1239791802536585</v>
      </c>
      <c r="V8" s="4">
        <f>((12.6394)*((D8/(5000000/1936.27))^-0.25))</f>
        <v>6.371071547994772</v>
      </c>
      <c r="W8" s="5">
        <f>((9.6156)*((D8/(5000000/1936.27))^-0.23))</f>
        <v>5.119924195407112</v>
      </c>
      <c r="X8" s="1"/>
      <c r="Y8" s="1"/>
      <c r="Z8" s="1"/>
      <c r="AA8" s="1"/>
      <c r="AB8" s="1"/>
      <c r="AC8" s="1"/>
      <c r="AD8" s="1"/>
    </row>
    <row r="9" spans="1:30" ht="15" customHeight="1" thickBot="1">
      <c r="A9" s="1"/>
      <c r="B9" s="7"/>
      <c r="C9" s="7"/>
      <c r="D9" s="59" t="s">
        <v>44</v>
      </c>
      <c r="E9" s="59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1"/>
      <c r="Y9" s="1"/>
      <c r="Z9" s="1"/>
      <c r="AA9" s="1"/>
      <c r="AB9" s="1"/>
      <c r="AC9" s="1"/>
      <c r="AD9" s="1"/>
    </row>
    <row r="10" spans="1:30" ht="15" customHeight="1">
      <c r="A10" s="1"/>
      <c r="B10" s="62" t="s">
        <v>46</v>
      </c>
      <c r="C10" s="38"/>
      <c r="D10" s="60" t="s">
        <v>30</v>
      </c>
      <c r="E10" s="61"/>
      <c r="F10" s="8">
        <f>F21*10%</f>
        <v>189.14815710644226</v>
      </c>
      <c r="G10" s="8">
        <f>G21*10%</f>
        <v>248.1910549494239</v>
      </c>
      <c r="H10" s="8">
        <f>H21*10%</f>
        <v>268.567259844558</v>
      </c>
      <c r="I10" s="8">
        <f>I21*10%</f>
        <v>372.0252897376686</v>
      </c>
      <c r="J10" s="9">
        <f aca="true" t="shared" si="0" ref="J10:O10">J21*12%</f>
        <v>188.929076408992</v>
      </c>
      <c r="K10" s="9">
        <f t="shared" si="0"/>
        <v>226.96442732220717</v>
      </c>
      <c r="L10" s="9">
        <f t="shared" si="0"/>
        <v>345.43735361164624</v>
      </c>
      <c r="M10" s="8">
        <f t="shared" si="0"/>
        <v>341.0401796855962</v>
      </c>
      <c r="N10" s="8">
        <f t="shared" si="0"/>
        <v>418.8635177566083</v>
      </c>
      <c r="O10" s="8">
        <f t="shared" si="0"/>
        <v>502.243946604216</v>
      </c>
      <c r="P10" s="9">
        <f>P21*8%</f>
        <v>216.4280779572792</v>
      </c>
      <c r="Q10" s="9">
        <f>Q21*8%</f>
        <v>173.14246236582335</v>
      </c>
      <c r="R10" s="9">
        <f>R21*8%</f>
        <v>89.45693888900873</v>
      </c>
      <c r="S10" s="8">
        <f>S21*12%</f>
        <v>248.3916441325655</v>
      </c>
      <c r="T10" s="9">
        <f>T21*7%</f>
        <v>114.31474849150614</v>
      </c>
      <c r="U10" s="9">
        <f>U21*7%</f>
        <v>171.47141704710248</v>
      </c>
      <c r="V10" s="9">
        <f>V21*7%</f>
        <v>178.39000334385364</v>
      </c>
      <c r="W10" s="10">
        <f>W21*10%</f>
        <v>204.79696781628448</v>
      </c>
      <c r="X10" s="1"/>
      <c r="Y10" s="1"/>
      <c r="Z10" s="1"/>
      <c r="AA10" s="1"/>
      <c r="AB10" s="1"/>
      <c r="AC10" s="1"/>
      <c r="AD10" s="1"/>
    </row>
    <row r="11" spans="1:30" ht="15" customHeight="1">
      <c r="A11" s="1"/>
      <c r="B11" s="63"/>
      <c r="C11" s="36"/>
      <c r="D11" s="65" t="s">
        <v>31</v>
      </c>
      <c r="E11" s="66"/>
      <c r="F11" s="11">
        <f>F21*0.05</f>
        <v>94.57407855322113</v>
      </c>
      <c r="G11" s="11">
        <f>G21*0.05</f>
        <v>124.09552747471194</v>
      </c>
      <c r="H11" s="11">
        <f>H21*0.05</f>
        <v>134.283629922279</v>
      </c>
      <c r="I11" s="11">
        <f>I21*0.05</f>
        <v>186.0126448688343</v>
      </c>
      <c r="J11" s="11">
        <f aca="true" t="shared" si="1" ref="J11:O11">J21*0.03</f>
        <v>47.232269102248</v>
      </c>
      <c r="K11" s="11">
        <f t="shared" si="1"/>
        <v>56.74110683055179</v>
      </c>
      <c r="L11" s="11">
        <f t="shared" si="1"/>
        <v>86.35933840291156</v>
      </c>
      <c r="M11" s="11">
        <f t="shared" si="1"/>
        <v>85.26004492139904</v>
      </c>
      <c r="N11" s="11">
        <f t="shared" si="1"/>
        <v>104.71587943915208</v>
      </c>
      <c r="O11" s="11">
        <f t="shared" si="1"/>
        <v>125.560986651054</v>
      </c>
      <c r="P11" s="11">
        <f>P21*0.02</f>
        <v>54.1070194893198</v>
      </c>
      <c r="Q11" s="11">
        <f>Q21*0.02</f>
        <v>43.28561559145584</v>
      </c>
      <c r="R11" s="11">
        <f>R21*0.02</f>
        <v>22.36423472225218</v>
      </c>
      <c r="S11" s="11">
        <f>S21*0.03</f>
        <v>62.09791103314137</v>
      </c>
      <c r="T11" s="11">
        <f>T21*0.03</f>
        <v>48.992035067788336</v>
      </c>
      <c r="U11" s="11">
        <f>U21*0.03</f>
        <v>73.48775016304391</v>
      </c>
      <c r="V11" s="11">
        <f>V21*0.03</f>
        <v>76.45285857593727</v>
      </c>
      <c r="W11" s="12">
        <f>W21*0.03</f>
        <v>61.43909034488534</v>
      </c>
      <c r="X11" s="1"/>
      <c r="Y11" s="1"/>
      <c r="Z11" s="1"/>
      <c r="AA11" s="1"/>
      <c r="AB11" s="1"/>
      <c r="AC11" s="1"/>
      <c r="AD11" s="1"/>
    </row>
    <row r="12" spans="1:30" ht="15" customHeight="1">
      <c r="A12" s="1"/>
      <c r="B12" s="63"/>
      <c r="C12" s="36"/>
      <c r="D12" s="55" t="s">
        <v>32</v>
      </c>
      <c r="E12" s="56"/>
      <c r="F12" s="13">
        <f>F21*0.25</f>
        <v>472.8703927661056</v>
      </c>
      <c r="G12" s="13">
        <f>G21*0.25</f>
        <v>620.4776373735597</v>
      </c>
      <c r="H12" s="13">
        <f>H21*0.25</f>
        <v>671.418149611395</v>
      </c>
      <c r="I12" s="13">
        <f>I21*0.25</f>
        <v>930.0632243441713</v>
      </c>
      <c r="J12" s="14">
        <f aca="true" t="shared" si="2" ref="J12:O12">J21*0.22</f>
        <v>346.3699734164853</v>
      </c>
      <c r="K12" s="14">
        <f t="shared" si="2"/>
        <v>416.1014500907131</v>
      </c>
      <c r="L12" s="14">
        <f t="shared" si="2"/>
        <v>633.3018149546848</v>
      </c>
      <c r="M12" s="13">
        <f t="shared" si="2"/>
        <v>625.240329423593</v>
      </c>
      <c r="N12" s="13">
        <f t="shared" si="2"/>
        <v>767.9164492204486</v>
      </c>
      <c r="O12" s="13">
        <f t="shared" si="2"/>
        <v>920.780568774396</v>
      </c>
      <c r="P12" s="14">
        <f>P21*0.18</f>
        <v>486.9631754038782</v>
      </c>
      <c r="Q12" s="14">
        <f>Q21*0.18</f>
        <v>389.5705403231025</v>
      </c>
      <c r="R12" s="14">
        <f>R21*0.18</f>
        <v>201.27811250026963</v>
      </c>
      <c r="S12" s="13">
        <f>S21*0.3</f>
        <v>620.9791103314137</v>
      </c>
      <c r="T12" s="14">
        <f>T21*0.15</f>
        <v>244.9601753389417</v>
      </c>
      <c r="U12" s="14">
        <f>U21*0.15</f>
        <v>367.4387508152195</v>
      </c>
      <c r="V12" s="14">
        <f>V21*0.15</f>
        <v>382.26429287968637</v>
      </c>
      <c r="W12" s="15">
        <f>W21*0.15</f>
        <v>307.1954517244267</v>
      </c>
      <c r="X12" s="1"/>
      <c r="Y12" s="1"/>
      <c r="Z12" s="1"/>
      <c r="AA12" s="1"/>
      <c r="AB12" s="1"/>
      <c r="AC12" s="1"/>
      <c r="AD12" s="1"/>
    </row>
    <row r="13" spans="1:30" ht="15" customHeight="1">
      <c r="A13" s="1"/>
      <c r="B13" s="63"/>
      <c r="C13" s="36"/>
      <c r="D13" s="65" t="s">
        <v>33</v>
      </c>
      <c r="E13" s="66"/>
      <c r="F13" s="11">
        <f>F21*0.12</f>
        <v>226.9777885277307</v>
      </c>
      <c r="G13" s="11">
        <f>G21*0.12</f>
        <v>297.82926593930864</v>
      </c>
      <c r="H13" s="11">
        <f>H21*0.12</f>
        <v>322.2807118134696</v>
      </c>
      <c r="I13" s="11">
        <f>I21*0.12</f>
        <v>446.4303476852022</v>
      </c>
      <c r="J13" s="11">
        <f aca="true" t="shared" si="3" ref="J13:O13">J21*0.1</f>
        <v>157.44089700749333</v>
      </c>
      <c r="K13" s="11">
        <f t="shared" si="3"/>
        <v>189.13702276850597</v>
      </c>
      <c r="L13" s="11">
        <f t="shared" si="3"/>
        <v>287.86446134303856</v>
      </c>
      <c r="M13" s="11">
        <f t="shared" si="3"/>
        <v>284.20014973799687</v>
      </c>
      <c r="N13" s="11">
        <f t="shared" si="3"/>
        <v>349.0529314638403</v>
      </c>
      <c r="O13" s="11">
        <f t="shared" si="3"/>
        <v>418.53662217018</v>
      </c>
      <c r="P13" s="11">
        <f>P21*0.07</f>
        <v>189.37456821261932</v>
      </c>
      <c r="Q13" s="11">
        <f>Q21*0.07</f>
        <v>151.49965457009543</v>
      </c>
      <c r="R13" s="11">
        <f>R21*0.07</f>
        <v>78.27482152788264</v>
      </c>
      <c r="S13" s="11">
        <f>S21*0.07</f>
        <v>144.89512574399657</v>
      </c>
      <c r="T13" s="11">
        <f>T21*0.12</f>
        <v>195.96814027115335</v>
      </c>
      <c r="U13" s="11">
        <f>U21*0.12</f>
        <v>293.95100065217565</v>
      </c>
      <c r="V13" s="11">
        <f>V21*0.12</f>
        <v>305.8114343037491</v>
      </c>
      <c r="W13" s="12">
        <f>W21*0.05</f>
        <v>102.39848390814224</v>
      </c>
      <c r="X13" s="1"/>
      <c r="Y13" s="1"/>
      <c r="Z13" s="1"/>
      <c r="AA13" s="1"/>
      <c r="AB13" s="1"/>
      <c r="AC13" s="1"/>
      <c r="AD13" s="1"/>
    </row>
    <row r="14" spans="1:30" ht="15" customHeight="1">
      <c r="A14" s="1"/>
      <c r="B14" s="63"/>
      <c r="C14" s="36"/>
      <c r="D14" s="55" t="s">
        <v>34</v>
      </c>
      <c r="E14" s="56"/>
      <c r="F14" s="13">
        <f>F21*0.1</f>
        <v>189.14815710644226</v>
      </c>
      <c r="G14" s="13">
        <f>G21*0.1</f>
        <v>248.1910549494239</v>
      </c>
      <c r="H14" s="13">
        <f>H21*0.1</f>
        <v>268.567259844558</v>
      </c>
      <c r="I14" s="13">
        <f>I21*0.1</f>
        <v>372.0252897376686</v>
      </c>
      <c r="J14" s="14">
        <f aca="true" t="shared" si="4" ref="J14:O14">J21*0.08</f>
        <v>125.95271760599466</v>
      </c>
      <c r="K14" s="14">
        <f t="shared" si="4"/>
        <v>151.30961821480477</v>
      </c>
      <c r="L14" s="14">
        <f t="shared" si="4"/>
        <v>230.29156907443084</v>
      </c>
      <c r="M14" s="13">
        <f t="shared" si="4"/>
        <v>227.36011979039748</v>
      </c>
      <c r="N14" s="13">
        <f t="shared" si="4"/>
        <v>279.24234517107226</v>
      </c>
      <c r="O14" s="13">
        <f t="shared" si="4"/>
        <v>334.829297736144</v>
      </c>
      <c r="P14" s="14">
        <f>P21*0.05</f>
        <v>135.2675487232995</v>
      </c>
      <c r="Q14" s="14">
        <f>Q21*0.05</f>
        <v>108.21403897863959</v>
      </c>
      <c r="R14" s="14">
        <f>R21*0.05</f>
        <v>55.91058680563046</v>
      </c>
      <c r="S14" s="13">
        <f>S21*0.08</f>
        <v>165.59442942171034</v>
      </c>
      <c r="T14" s="14">
        <f>T21*0.1</f>
        <v>163.30678355929447</v>
      </c>
      <c r="U14" s="14">
        <f>U21*0.1</f>
        <v>244.95916721014638</v>
      </c>
      <c r="V14" s="14">
        <f>V21*0.1</f>
        <v>254.84286191979092</v>
      </c>
      <c r="W14" s="15">
        <f>W21*0.12</f>
        <v>245.75636137954135</v>
      </c>
      <c r="X14" s="1"/>
      <c r="Y14" s="1"/>
      <c r="Z14" s="1"/>
      <c r="AA14" s="1"/>
      <c r="AB14" s="1"/>
      <c r="AC14" s="1"/>
      <c r="AD14" s="1"/>
    </row>
    <row r="15" spans="1:30" ht="15" customHeight="1">
      <c r="A15" s="1"/>
      <c r="B15" s="63"/>
      <c r="C15" s="36"/>
      <c r="D15" s="65" t="s">
        <v>35</v>
      </c>
      <c r="E15" s="66"/>
      <c r="F15" s="11">
        <f>F21*0.03</f>
        <v>56.744447131932674</v>
      </c>
      <c r="G15" s="11">
        <f>G21*0.03</f>
        <v>74.45731648482716</v>
      </c>
      <c r="H15" s="11">
        <f>H21*0.03</f>
        <v>80.5701779533674</v>
      </c>
      <c r="I15" s="11">
        <f>I21*0.03</f>
        <v>111.60758692130055</v>
      </c>
      <c r="J15" s="11">
        <f aca="true" t="shared" si="5" ref="J15:R15">J21*0.1</f>
        <v>157.44089700749333</v>
      </c>
      <c r="K15" s="11">
        <f t="shared" si="5"/>
        <v>189.13702276850597</v>
      </c>
      <c r="L15" s="11">
        <f t="shared" si="5"/>
        <v>287.86446134303856</v>
      </c>
      <c r="M15" s="11">
        <f t="shared" si="5"/>
        <v>284.20014973799687</v>
      </c>
      <c r="N15" s="11">
        <f t="shared" si="5"/>
        <v>349.0529314638403</v>
      </c>
      <c r="O15" s="11">
        <f t="shared" si="5"/>
        <v>418.53662217018</v>
      </c>
      <c r="P15" s="11">
        <f t="shared" si="5"/>
        <v>270.535097446599</v>
      </c>
      <c r="Q15" s="11">
        <f t="shared" si="5"/>
        <v>216.42807795727919</v>
      </c>
      <c r="R15" s="11">
        <f t="shared" si="5"/>
        <v>111.82117361126092</v>
      </c>
      <c r="S15" s="11"/>
      <c r="T15" s="11">
        <f>T21*0.08</f>
        <v>130.64542684743557</v>
      </c>
      <c r="U15" s="11">
        <f>U21*0.08</f>
        <v>195.9673337681171</v>
      </c>
      <c r="V15" s="11">
        <f>V21*0.08</f>
        <v>203.87428953583273</v>
      </c>
      <c r="W15" s="12">
        <f>W21*0.1</f>
        <v>204.79696781628448</v>
      </c>
      <c r="X15" s="1"/>
      <c r="Y15" s="1"/>
      <c r="Z15" s="1"/>
      <c r="AA15" s="1"/>
      <c r="AB15" s="1"/>
      <c r="AC15" s="1"/>
      <c r="AD15" s="1"/>
    </row>
    <row r="16" spans="1:30" ht="15" customHeight="1">
      <c r="A16" s="1"/>
      <c r="B16" s="63"/>
      <c r="C16" s="36"/>
      <c r="D16" s="55" t="s">
        <v>36</v>
      </c>
      <c r="E16" s="56"/>
      <c r="F16" s="13">
        <f>F21*0.25</f>
        <v>472.8703927661056</v>
      </c>
      <c r="G16" s="13">
        <f>G21*0.25</f>
        <v>620.4776373735597</v>
      </c>
      <c r="H16" s="13">
        <f>H21*0.25</f>
        <v>671.418149611395</v>
      </c>
      <c r="I16" s="13">
        <f>I21*0.25</f>
        <v>930.0632243441713</v>
      </c>
      <c r="J16" s="14">
        <f aca="true" t="shared" si="6" ref="J16:O16">J21*0.15</f>
        <v>236.16134551123997</v>
      </c>
      <c r="K16" s="14">
        <f t="shared" si="6"/>
        <v>283.70553415275896</v>
      </c>
      <c r="L16" s="14">
        <f t="shared" si="6"/>
        <v>431.79669201455783</v>
      </c>
      <c r="M16" s="13">
        <f t="shared" si="6"/>
        <v>426.30022460699524</v>
      </c>
      <c r="N16" s="13">
        <f t="shared" si="6"/>
        <v>523.5793971957604</v>
      </c>
      <c r="O16" s="13">
        <f t="shared" si="6"/>
        <v>627.8049332552699</v>
      </c>
      <c r="P16" s="14">
        <f>P21*0.2</f>
        <v>541.070194893198</v>
      </c>
      <c r="Q16" s="14">
        <f>Q21*0.2</f>
        <v>432.85615591455837</v>
      </c>
      <c r="R16" s="14">
        <f>R21*0.2</f>
        <v>223.64234722252183</v>
      </c>
      <c r="S16" s="13">
        <f>S21*0.15</f>
        <v>310.48955516570686</v>
      </c>
      <c r="T16" s="14">
        <f>T21*0.25</f>
        <v>408.26695889823617</v>
      </c>
      <c r="U16" s="14">
        <f>U21*0.25</f>
        <v>612.3979180253659</v>
      </c>
      <c r="V16" s="14">
        <f>V21*0.25</f>
        <v>637.1071547994773</v>
      </c>
      <c r="W16" s="15">
        <f>W21*0.25</f>
        <v>511.9924195407112</v>
      </c>
      <c r="X16" s="1"/>
      <c r="Y16" s="1"/>
      <c r="Z16" s="1"/>
      <c r="AA16" s="1"/>
      <c r="AB16" s="1"/>
      <c r="AC16" s="1"/>
      <c r="AD16" s="1"/>
    </row>
    <row r="17" spans="1:30" ht="15" customHeight="1">
      <c r="A17" s="1"/>
      <c r="B17" s="63"/>
      <c r="C17" s="36"/>
      <c r="D17" s="65" t="s">
        <v>37</v>
      </c>
      <c r="E17" s="66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>
        <f>S21*0.12</f>
        <v>248.3916441325655</v>
      </c>
      <c r="T17" s="11"/>
      <c r="U17" s="11"/>
      <c r="V17" s="11"/>
      <c r="W17" s="12"/>
      <c r="X17" s="1"/>
      <c r="Y17" s="1"/>
      <c r="Z17" s="1"/>
      <c r="AA17" s="1"/>
      <c r="AB17" s="1"/>
      <c r="AC17" s="1"/>
      <c r="AD17" s="1"/>
    </row>
    <row r="18" spans="1:30" ht="15" customHeight="1">
      <c r="A18" s="1"/>
      <c r="B18" s="63"/>
      <c r="C18" s="36"/>
      <c r="D18" s="55" t="s">
        <v>38</v>
      </c>
      <c r="E18" s="56"/>
      <c r="F18" s="13">
        <f>F21*0.03</f>
        <v>56.744447131932674</v>
      </c>
      <c r="G18" s="13">
        <f>G21*0.03</f>
        <v>74.45731648482716</v>
      </c>
      <c r="H18" s="13">
        <f>H21*0.03</f>
        <v>80.5701779533674</v>
      </c>
      <c r="I18" s="13">
        <f>I21*0.03</f>
        <v>111.60758692130055</v>
      </c>
      <c r="J18" s="14">
        <f aca="true" t="shared" si="7" ref="J18:O18">J21*0.15</f>
        <v>236.16134551123997</v>
      </c>
      <c r="K18" s="14">
        <f t="shared" si="7"/>
        <v>283.70553415275896</v>
      </c>
      <c r="L18" s="14">
        <f t="shared" si="7"/>
        <v>431.79669201455783</v>
      </c>
      <c r="M18" s="13">
        <f t="shared" si="7"/>
        <v>426.30022460699524</v>
      </c>
      <c r="N18" s="13">
        <f t="shared" si="7"/>
        <v>523.5793971957604</v>
      </c>
      <c r="O18" s="13">
        <f t="shared" si="7"/>
        <v>627.8049332552699</v>
      </c>
      <c r="P18" s="14">
        <f>P21*0.2</f>
        <v>541.070194893198</v>
      </c>
      <c r="Q18" s="14">
        <f>Q21*0.2</f>
        <v>432.85615591455837</v>
      </c>
      <c r="R18" s="14">
        <f>R21*0.2</f>
        <v>223.64234722252183</v>
      </c>
      <c r="S18" s="13">
        <f>S21*0.13</f>
        <v>269.0909478102793</v>
      </c>
      <c r="T18" s="14">
        <f>T21*0.05</f>
        <v>81.65339177964724</v>
      </c>
      <c r="U18" s="14">
        <f>U21*0.05</f>
        <v>122.47958360507319</v>
      </c>
      <c r="V18" s="14">
        <f>V21*0.05</f>
        <v>127.42143095989546</v>
      </c>
      <c r="W18" s="15">
        <f>W21*0.05</f>
        <v>102.39848390814224</v>
      </c>
      <c r="X18" s="1"/>
      <c r="Y18" s="1"/>
      <c r="Z18" s="1"/>
      <c r="AA18" s="1"/>
      <c r="AB18" s="1"/>
      <c r="AC18" s="1"/>
      <c r="AD18" s="1"/>
    </row>
    <row r="19" spans="1:30" ht="15" customHeight="1" thickBot="1">
      <c r="A19" s="1"/>
      <c r="B19" s="64"/>
      <c r="C19" s="37"/>
      <c r="D19" s="67" t="s">
        <v>39</v>
      </c>
      <c r="E19" s="68"/>
      <c r="F19" s="16">
        <f>F21*0.07</f>
        <v>132.40370997450958</v>
      </c>
      <c r="G19" s="16">
        <f>G21*0.07</f>
        <v>173.7337384645967</v>
      </c>
      <c r="H19" s="16">
        <f>H21*0.07</f>
        <v>187.99708189119065</v>
      </c>
      <c r="I19" s="16">
        <f>I21*0.07</f>
        <v>260.417702816368</v>
      </c>
      <c r="J19" s="16">
        <f aca="true" t="shared" si="8" ref="J19:O19">J21*0.05</f>
        <v>78.72044850374667</v>
      </c>
      <c r="K19" s="16">
        <f t="shared" si="8"/>
        <v>94.56851138425299</v>
      </c>
      <c r="L19" s="16">
        <f t="shared" si="8"/>
        <v>143.93223067151928</v>
      </c>
      <c r="M19" s="16">
        <f t="shared" si="8"/>
        <v>142.10007486899843</v>
      </c>
      <c r="N19" s="16">
        <f t="shared" si="8"/>
        <v>174.52646573192015</v>
      </c>
      <c r="O19" s="16">
        <f t="shared" si="8"/>
        <v>209.26831108509</v>
      </c>
      <c r="P19" s="16">
        <f>P21*0.1</f>
        <v>270.535097446599</v>
      </c>
      <c r="Q19" s="16">
        <f>Q21*0.1</f>
        <v>216.42807795727919</v>
      </c>
      <c r="R19" s="16">
        <f>R21*0.1</f>
        <v>111.82117361126092</v>
      </c>
      <c r="S19" s="16"/>
      <c r="T19" s="16">
        <f>T21*0.15</f>
        <v>244.9601753389417</v>
      </c>
      <c r="U19" s="16">
        <f>U21*0.15</f>
        <v>367.4387508152195</v>
      </c>
      <c r="V19" s="16">
        <f>V21*0.15</f>
        <v>382.26429287968637</v>
      </c>
      <c r="W19" s="17">
        <f>W21*0.15</f>
        <v>307.1954517244267</v>
      </c>
      <c r="X19" s="1"/>
      <c r="Y19" s="1"/>
      <c r="Z19" s="1"/>
      <c r="AA19" s="1"/>
      <c r="AB19" s="1"/>
      <c r="AC19" s="1"/>
      <c r="AD19" s="1"/>
    </row>
    <row r="20" spans="1:30" ht="13.5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3.5" thickBot="1">
      <c r="A21" s="1"/>
      <c r="B21" s="2"/>
      <c r="C21" s="2"/>
      <c r="D21" s="57" t="s">
        <v>43</v>
      </c>
      <c r="E21" s="58"/>
      <c r="F21" s="51">
        <f>(D8*F8)/100</f>
        <v>1891.4815710644225</v>
      </c>
      <c r="G21" s="52">
        <f>(D8*G8)/100</f>
        <v>2481.9105494942387</v>
      </c>
      <c r="H21" s="52">
        <f>(D8*H8)/100</f>
        <v>2685.67259844558</v>
      </c>
      <c r="I21" s="52">
        <f>(D8*I8)/100</f>
        <v>3720.2528973766853</v>
      </c>
      <c r="J21" s="52">
        <f>(D8*J8)/100</f>
        <v>1574.4089700749332</v>
      </c>
      <c r="K21" s="52">
        <f>(D8*K8)/100</f>
        <v>1891.3702276850597</v>
      </c>
      <c r="L21" s="52">
        <f>(D8*L8)/100</f>
        <v>2878.6446134303856</v>
      </c>
      <c r="M21" s="52">
        <f>(D8*M8)/100</f>
        <v>2842.0014973799684</v>
      </c>
      <c r="N21" s="52">
        <f>(D8*N8)/100</f>
        <v>3490.529314638403</v>
      </c>
      <c r="O21" s="52">
        <f>(D8*O8)/100</f>
        <v>4185.3662217018</v>
      </c>
      <c r="P21" s="52">
        <f>(D8*P8)/100</f>
        <v>2705.35097446599</v>
      </c>
      <c r="Q21" s="52">
        <f>(D8*Q8)/100</f>
        <v>2164.2807795727917</v>
      </c>
      <c r="R21" s="52">
        <f>(D8*R8)/100</f>
        <v>1118.211736112609</v>
      </c>
      <c r="S21" s="52">
        <f>(D8*S8)/100</f>
        <v>2069.930367771379</v>
      </c>
      <c r="T21" s="52">
        <f>(D8*T8)/100</f>
        <v>1633.0678355929447</v>
      </c>
      <c r="U21" s="52">
        <f>(D8*U8)/100</f>
        <v>2449.5916721014637</v>
      </c>
      <c r="V21" s="52">
        <f>(D8*V8)/100</f>
        <v>2548.428619197909</v>
      </c>
      <c r="W21" s="53">
        <f>(D8*W8)/100</f>
        <v>2047.9696781628447</v>
      </c>
      <c r="X21" s="1"/>
      <c r="Y21" s="1"/>
      <c r="Z21" s="1"/>
      <c r="AA21" s="1"/>
      <c r="AB21" s="1"/>
      <c r="AC21" s="1"/>
      <c r="AD21" s="1"/>
    </row>
    <row r="22" spans="1:30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2.75">
      <c r="A23" s="1"/>
      <c r="B23" s="1"/>
      <c r="C23" s="1"/>
      <c r="D23" s="1"/>
      <c r="E23" s="1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1"/>
      <c r="Y23" s="1"/>
      <c r="Z23" s="1"/>
      <c r="AA23" s="1"/>
      <c r="AB23" s="1"/>
      <c r="AC23" s="1"/>
      <c r="AD23" s="1"/>
    </row>
    <row r="24" spans="1:30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</sheetData>
  <sheetProtection password="C656" sheet="1" objects="1" scenarios="1"/>
  <mergeCells count="24">
    <mergeCell ref="M3:O3"/>
    <mergeCell ref="P3:R3"/>
    <mergeCell ref="T3:V3"/>
    <mergeCell ref="F4:I4"/>
    <mergeCell ref="J4:L4"/>
    <mergeCell ref="M4:O4"/>
    <mergeCell ref="P4:R4"/>
    <mergeCell ref="T4:V4"/>
    <mergeCell ref="F3:I3"/>
    <mergeCell ref="J3:L3"/>
    <mergeCell ref="B10:B19"/>
    <mergeCell ref="B3:B8"/>
    <mergeCell ref="D11:E11"/>
    <mergeCell ref="D12:E12"/>
    <mergeCell ref="D13:E13"/>
    <mergeCell ref="D14:E14"/>
    <mergeCell ref="D19:E19"/>
    <mergeCell ref="D15:E15"/>
    <mergeCell ref="D16:E16"/>
    <mergeCell ref="D17:E17"/>
    <mergeCell ref="D18:E18"/>
    <mergeCell ref="D21:E21"/>
    <mergeCell ref="D9:E9"/>
    <mergeCell ref="D10:E10"/>
  </mergeCells>
  <printOptions/>
  <pageMargins left="0.75" right="0.75" top="1" bottom="1" header="0.5" footer="0.5"/>
  <pageSetup horizontalDpi="360" verticalDpi="36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</dc:creator>
  <cp:keywords/>
  <dc:description/>
  <cp:lastModifiedBy>C.N.P.I.</cp:lastModifiedBy>
  <cp:lastPrinted>2002-01-18T09:08:23Z</cp:lastPrinted>
  <dcterms:created xsi:type="dcterms:W3CDTF">2001-12-15T18:18:19Z</dcterms:created>
  <dcterms:modified xsi:type="dcterms:W3CDTF">2001-12-20T09:05:31Z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