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<sst xmlns="http://schemas.openxmlformats.org/spreadsheetml/2006/main" count="161" uniqueCount="61">
  <si>
    <t>CCNL BCC - VOCI TABELLARI VIGENTI</t>
  </si>
  <si>
    <t xml:space="preserve"> </t>
  </si>
  <si>
    <t>scatto di</t>
  </si>
  <si>
    <t>ulteriore</t>
  </si>
  <si>
    <t>assegno</t>
  </si>
  <si>
    <t xml:space="preserve">scala </t>
  </si>
  <si>
    <t>paga base</t>
  </si>
  <si>
    <t>anzianità</t>
  </si>
  <si>
    <t>scatto</t>
  </si>
  <si>
    <t>di carica</t>
  </si>
  <si>
    <t>mobile</t>
  </si>
  <si>
    <t>edr</t>
  </si>
  <si>
    <t>quadro super</t>
  </si>
  <si>
    <t xml:space="preserve">quadro </t>
  </si>
  <si>
    <t>capo ufficio</t>
  </si>
  <si>
    <t>vice capo ufficio</t>
  </si>
  <si>
    <t>capo reparto</t>
  </si>
  <si>
    <t>impiegato di 1^ categoria</t>
  </si>
  <si>
    <t>impiegato di 2^ categoria</t>
  </si>
  <si>
    <t>impiegato di 3^ categoria</t>
  </si>
  <si>
    <t>ausiliare</t>
  </si>
  <si>
    <t>CCNL BCC FUNZIONARI - VOCI TABELLARI VIGENTI</t>
  </si>
  <si>
    <t>indennità</t>
  </si>
  <si>
    <t>indennità di</t>
  </si>
  <si>
    <t>stipendio</t>
  </si>
  <si>
    <t>direttiva</t>
  </si>
  <si>
    <t>rappresent.</t>
  </si>
  <si>
    <t>funzionario 1° grado</t>
  </si>
  <si>
    <t>funzionario 2° grado</t>
  </si>
  <si>
    <t>funzionario 3° grado</t>
  </si>
  <si>
    <t>CCNL BCC 20/2/1997 E 5/6/1992</t>
  </si>
  <si>
    <t xml:space="preserve"> CCNL BCC - STIPENDIO TABELLARE ANNUO CON PREMIO DI RENDIMENTO (21,5% PER FUNZ. E 520% PER QUADRI E IMP.)</t>
  </si>
  <si>
    <t>Inquadramento \ scatti</t>
  </si>
  <si>
    <t>10</t>
  </si>
  <si>
    <t xml:space="preserve"> CCNL BCC - STIPENDIO TABELLARE ANNUO CON APPLICAZIONE DELLE TABELLE EX RINNOVO CCNL E PRIMA DELL'APPLICAZIONE DELL' 1,95%</t>
  </si>
  <si>
    <t>ASSEGNO EX PREMIO DI RENDIMENTO</t>
  </si>
  <si>
    <t>MODALITA' DI CALCOLO DELL'ASSEGNO EX PREMIO DI RENDIMENTO</t>
  </si>
  <si>
    <t>ASSEGNO EX DIFFERENZA TABELLE FEDERCASSE + ASSEGNO EX DIFFERENZA VALORE SCATTO</t>
  </si>
  <si>
    <t>da stipula</t>
  </si>
  <si>
    <t>senza</t>
  </si>
  <si>
    <t>del ccnl</t>
  </si>
  <si>
    <t>1,95%</t>
  </si>
  <si>
    <t>STIPENDIO</t>
  </si>
  <si>
    <t>Quadri direttivi</t>
  </si>
  <si>
    <t>4° livello</t>
  </si>
  <si>
    <t>3° livello</t>
  </si>
  <si>
    <t>2° livello</t>
  </si>
  <si>
    <t>1° livello</t>
  </si>
  <si>
    <t>Capo Ufficio</t>
  </si>
  <si>
    <t>Vice Capo Ufficio</t>
  </si>
  <si>
    <t>Capo Reparto</t>
  </si>
  <si>
    <t>Impiegato di 1^ categoria</t>
  </si>
  <si>
    <t>Impiegato di 2^ categoria</t>
  </si>
  <si>
    <t>Impiegato di 3^ categoria</t>
  </si>
  <si>
    <t>Ausiliare</t>
  </si>
  <si>
    <t>SCATTO DI ANZIANITA'</t>
  </si>
  <si>
    <t>IMPORTO EX RISTR. TAB.</t>
  </si>
  <si>
    <t>IMPORTI UTILI PER IL CALCOLO DELLA TABELLA : "CCNL BCC - STIPENDIO</t>
  </si>
  <si>
    <t>TABELLARE ANNUO CON APPLICAZIONE DELLE TABELLE EX RINNOVO CCNL</t>
  </si>
  <si>
    <t>E PRIMA DELL'APPLICAZIONE DELL' 1,95%"</t>
  </si>
  <si>
    <t>IMPORTO MENSILE DELL'ASSEGNO EX PREMIO DI RENDIMENTO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</si>
</sst>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1" fontId="0" fillId="0" borderId="0" xfId="16" applyBorder="1" applyAlignment="1">
      <alignment horizontal="center"/>
    </xf>
    <xf numFmtId="41" fontId="0" fillId="0" borderId="3" xfId="16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1" fontId="0" fillId="0" borderId="0" xfId="16" applyBorder="1" applyAlignment="1">
      <alignment/>
    </xf>
    <xf numFmtId="0" fontId="0" fillId="0" borderId="4" xfId="0" applyBorder="1" applyAlignment="1">
      <alignment/>
    </xf>
    <xf numFmtId="41" fontId="0" fillId="0" borderId="5" xfId="16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1" fontId="0" fillId="0" borderId="6" xfId="16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0" xfId="16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16" applyNumberFormat="1" applyFont="1" applyBorder="1" applyAlignment="1" applyProtection="1" quotePrefix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41" fontId="0" fillId="0" borderId="5" xfId="16" applyBorder="1" applyAlignment="1">
      <alignment horizontal="center"/>
    </xf>
    <xf numFmtId="41" fontId="0" fillId="0" borderId="7" xfId="16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0" xfId="0" applyNumberFormat="1" applyAlignment="1">
      <alignment/>
    </xf>
    <xf numFmtId="41" fontId="0" fillId="0" borderId="3" xfId="16" applyBorder="1" applyAlignment="1">
      <alignment/>
    </xf>
    <xf numFmtId="41" fontId="0" fillId="0" borderId="7" xfId="16" applyBorder="1" applyAlignment="1">
      <alignment/>
    </xf>
    <xf numFmtId="41" fontId="0" fillId="0" borderId="8" xfId="16" applyBorder="1" applyAlignment="1">
      <alignment horizontal="center"/>
    </xf>
    <xf numFmtId="0" fontId="0" fillId="0" borderId="7" xfId="0" applyBorder="1" applyAlignment="1">
      <alignment/>
    </xf>
    <xf numFmtId="0" fontId="0" fillId="2" borderId="3" xfId="0" applyFill="1" applyBorder="1" applyAlignment="1">
      <alignment/>
    </xf>
    <xf numFmtId="41" fontId="0" fillId="2" borderId="3" xfId="16" applyFill="1" applyBorder="1" applyAlignment="1">
      <alignment/>
    </xf>
    <xf numFmtId="41" fontId="0" fillId="2" borderId="7" xfId="16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1" fontId="1" fillId="0" borderId="12" xfId="16" applyFont="1" applyBorder="1" applyAlignment="1">
      <alignment horizontal="center"/>
    </xf>
    <xf numFmtId="41" fontId="1" fillId="0" borderId="13" xfId="16" applyFont="1" applyBorder="1" applyAlignment="1">
      <alignment horizontal="center"/>
    </xf>
    <xf numFmtId="41" fontId="1" fillId="0" borderId="14" xfId="16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4"/>
  <sheetViews>
    <sheetView tabSelected="1" zoomScale="75" zoomScaleNormal="75" workbookViewId="0" topLeftCell="I13">
      <selection activeCell="L8" sqref="L8"/>
    </sheetView>
  </sheetViews>
  <sheetFormatPr defaultColWidth="9.140625" defaultRowHeight="12.75"/>
  <cols>
    <col min="1" max="1" width="23.421875" style="0" bestFit="1" customWidth="1"/>
    <col min="2" max="7" width="12.28125" style="0" bestFit="1" customWidth="1"/>
    <col min="8" max="8" width="12.28125" style="0" customWidth="1"/>
    <col min="9" max="11" width="12.28125" style="0" bestFit="1" customWidth="1"/>
    <col min="12" max="15" width="11.28125" style="0" bestFit="1" customWidth="1"/>
  </cols>
  <sheetData>
    <row r="2" spans="1:15" ht="18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5" spans="1:12" ht="12.75" customHeight="1">
      <c r="A5" s="38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15.75">
      <c r="A6" s="1"/>
      <c r="B6" s="43" t="s">
        <v>0</v>
      </c>
      <c r="C6" s="41"/>
      <c r="D6" s="41"/>
      <c r="E6" s="41"/>
      <c r="F6" s="41"/>
      <c r="G6" s="42"/>
      <c r="H6" s="44" t="s">
        <v>21</v>
      </c>
      <c r="I6" s="45"/>
      <c r="J6" s="45"/>
      <c r="K6" s="45"/>
      <c r="L6" s="46"/>
    </row>
    <row r="7" spans="1:12" ht="12.75">
      <c r="A7" s="2"/>
      <c r="B7" s="16"/>
      <c r="C7" s="3" t="s">
        <v>1</v>
      </c>
      <c r="D7" s="3"/>
      <c r="E7" s="3"/>
      <c r="F7" s="3"/>
      <c r="G7" s="4"/>
      <c r="H7" s="6"/>
      <c r="I7" s="7"/>
      <c r="J7" s="7" t="s">
        <v>2</v>
      </c>
      <c r="K7" s="7" t="s">
        <v>22</v>
      </c>
      <c r="L7" s="8" t="s">
        <v>23</v>
      </c>
    </row>
    <row r="8" spans="1:12" ht="12.75">
      <c r="A8" s="2"/>
      <c r="B8" s="16"/>
      <c r="C8" s="3" t="s">
        <v>2</v>
      </c>
      <c r="D8" s="3" t="s">
        <v>3</v>
      </c>
      <c r="E8" s="3" t="s">
        <v>4</v>
      </c>
      <c r="F8" s="3" t="s">
        <v>5</v>
      </c>
      <c r="G8" s="4"/>
      <c r="H8" s="6"/>
      <c r="I8" s="7" t="s">
        <v>24</v>
      </c>
      <c r="J8" s="7" t="s">
        <v>7</v>
      </c>
      <c r="K8" s="7" t="s">
        <v>25</v>
      </c>
      <c r="L8" s="8" t="s">
        <v>26</v>
      </c>
    </row>
    <row r="9" spans="1:12" ht="12.75">
      <c r="A9" s="2"/>
      <c r="B9" s="16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4" t="s">
        <v>11</v>
      </c>
      <c r="H9" s="6" t="s">
        <v>27</v>
      </c>
      <c r="I9" s="9">
        <v>3223038</v>
      </c>
      <c r="J9" s="9">
        <v>161151</v>
      </c>
      <c r="K9" s="9">
        <v>2941520</v>
      </c>
      <c r="L9" s="30">
        <v>809612</v>
      </c>
    </row>
    <row r="10" spans="1:12" ht="12.75">
      <c r="A10" s="2" t="s">
        <v>12</v>
      </c>
      <c r="B10" s="16">
        <v>2311119</v>
      </c>
      <c r="C10" s="3">
        <v>76237</v>
      </c>
      <c r="D10" s="3">
        <v>15612</v>
      </c>
      <c r="E10" s="3">
        <v>213571</v>
      </c>
      <c r="F10" s="3">
        <v>1088893</v>
      </c>
      <c r="G10" s="4">
        <v>20000</v>
      </c>
      <c r="H10" s="6" t="s">
        <v>28</v>
      </c>
      <c r="I10" s="9">
        <v>3223038</v>
      </c>
      <c r="J10" s="9">
        <v>161151</v>
      </c>
      <c r="K10" s="9">
        <v>2248264</v>
      </c>
      <c r="L10" s="30">
        <v>809612</v>
      </c>
    </row>
    <row r="11" spans="1:12" ht="12.75">
      <c r="A11" s="2" t="s">
        <v>13</v>
      </c>
      <c r="B11" s="16">
        <v>2311119</v>
      </c>
      <c r="C11" s="3">
        <v>76237</v>
      </c>
      <c r="D11" s="3">
        <v>15612</v>
      </c>
      <c r="E11" s="3">
        <v>0</v>
      </c>
      <c r="F11" s="3">
        <v>1078644</v>
      </c>
      <c r="G11" s="4">
        <v>20000</v>
      </c>
      <c r="H11" s="10" t="s">
        <v>29</v>
      </c>
      <c r="I11" s="11">
        <v>3223038</v>
      </c>
      <c r="J11" s="11">
        <v>161151</v>
      </c>
      <c r="K11" s="11">
        <v>1555008</v>
      </c>
      <c r="L11" s="31">
        <v>809612</v>
      </c>
    </row>
    <row r="12" spans="1:12" ht="12.75">
      <c r="A12" s="2" t="s">
        <v>14</v>
      </c>
      <c r="B12" s="16">
        <v>1589234</v>
      </c>
      <c r="C12" s="3">
        <v>76237</v>
      </c>
      <c r="D12" s="3">
        <v>15612</v>
      </c>
      <c r="E12" s="3">
        <v>508801</v>
      </c>
      <c r="F12" s="3">
        <v>1067034</v>
      </c>
      <c r="G12" s="4">
        <v>20000</v>
      </c>
      <c r="H12" s="14"/>
      <c r="I12" s="14"/>
      <c r="J12" s="14"/>
      <c r="K12" s="14"/>
      <c r="L12" s="12"/>
    </row>
    <row r="13" spans="1:12" ht="12.75">
      <c r="A13" s="2" t="s">
        <v>15</v>
      </c>
      <c r="B13" s="16">
        <v>1589234</v>
      </c>
      <c r="C13" s="3">
        <v>76237</v>
      </c>
      <c r="D13" s="3">
        <v>15612</v>
      </c>
      <c r="E13" s="3">
        <v>297111</v>
      </c>
      <c r="F13" s="3">
        <v>1054670</v>
      </c>
      <c r="G13" s="4">
        <v>20000</v>
      </c>
      <c r="H13" s="14"/>
      <c r="I13" s="14"/>
      <c r="J13" s="14"/>
      <c r="K13" s="14"/>
      <c r="L13" s="12"/>
    </row>
    <row r="14" spans="1:12" ht="12.75">
      <c r="A14" s="2" t="s">
        <v>16</v>
      </c>
      <c r="B14" s="16">
        <v>1589234</v>
      </c>
      <c r="C14" s="3">
        <v>76237</v>
      </c>
      <c r="D14" s="3">
        <v>15612</v>
      </c>
      <c r="E14" s="3">
        <v>148557</v>
      </c>
      <c r="F14" s="3">
        <v>1047285</v>
      </c>
      <c r="G14" s="4">
        <v>20000</v>
      </c>
      <c r="H14" s="14"/>
      <c r="I14" s="14"/>
      <c r="J14" s="14"/>
      <c r="K14" s="14"/>
      <c r="L14" s="12"/>
    </row>
    <row r="15" spans="1:12" ht="12.75">
      <c r="A15" s="2" t="s">
        <v>17</v>
      </c>
      <c r="B15" s="16">
        <v>1589234</v>
      </c>
      <c r="C15" s="3">
        <v>76237</v>
      </c>
      <c r="D15" s="3">
        <v>15612</v>
      </c>
      <c r="E15" s="3">
        <v>0</v>
      </c>
      <c r="F15" s="3">
        <v>1039892</v>
      </c>
      <c r="G15" s="4">
        <v>20000</v>
      </c>
      <c r="H15" s="14"/>
      <c r="I15" s="14"/>
      <c r="J15" s="14"/>
      <c r="K15" s="14"/>
      <c r="L15" s="12"/>
    </row>
    <row r="16" spans="1:12" ht="12.75">
      <c r="A16" s="2" t="s">
        <v>18</v>
      </c>
      <c r="B16" s="16">
        <v>1441404</v>
      </c>
      <c r="C16" s="3">
        <v>65843</v>
      </c>
      <c r="D16" s="3">
        <v>13223</v>
      </c>
      <c r="E16" s="3">
        <v>0</v>
      </c>
      <c r="F16" s="3">
        <v>1030398</v>
      </c>
      <c r="G16" s="4">
        <v>20000</v>
      </c>
      <c r="H16" s="14"/>
      <c r="I16" s="14"/>
      <c r="J16" s="14"/>
      <c r="K16" s="14"/>
      <c r="L16" s="12"/>
    </row>
    <row r="17" spans="1:12" ht="12.75">
      <c r="A17" s="2" t="s">
        <v>19</v>
      </c>
      <c r="B17" s="16">
        <v>1314459</v>
      </c>
      <c r="C17" s="3">
        <v>53986</v>
      </c>
      <c r="D17" s="3">
        <v>11138</v>
      </c>
      <c r="E17" s="3">
        <v>0</v>
      </c>
      <c r="F17" s="3">
        <v>1023146</v>
      </c>
      <c r="G17" s="4">
        <v>20000</v>
      </c>
      <c r="H17" s="14"/>
      <c r="I17" s="14"/>
      <c r="J17" s="14"/>
      <c r="K17" s="14"/>
      <c r="L17" s="12"/>
    </row>
    <row r="18" spans="1:12" ht="12.75">
      <c r="A18" s="5" t="s">
        <v>20</v>
      </c>
      <c r="B18" s="32">
        <v>1165366</v>
      </c>
      <c r="C18" s="22">
        <v>39763</v>
      </c>
      <c r="D18" s="22">
        <v>12029</v>
      </c>
      <c r="E18" s="22">
        <v>0</v>
      </c>
      <c r="F18" s="22">
        <v>1015862</v>
      </c>
      <c r="G18" s="23">
        <v>20000</v>
      </c>
      <c r="H18" s="15"/>
      <c r="I18" s="15"/>
      <c r="J18" s="15"/>
      <c r="K18" s="15"/>
      <c r="L18" s="33"/>
    </row>
    <row r="19" spans="1:7" ht="12.75">
      <c r="A19" s="13"/>
      <c r="B19" s="3"/>
      <c r="C19" s="3"/>
      <c r="D19" s="3"/>
      <c r="E19" s="3"/>
      <c r="F19" s="3"/>
      <c r="G19" s="3"/>
    </row>
    <row r="21" spans="1:16" ht="15.75">
      <c r="A21" s="1"/>
      <c r="B21" s="41" t="s">
        <v>31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7"/>
    </row>
    <row r="22" spans="1:16" ht="12.75">
      <c r="A22" s="2"/>
      <c r="B22" s="3"/>
      <c r="C22" s="3"/>
      <c r="D22" s="3"/>
      <c r="E22" s="3"/>
      <c r="F22" s="3"/>
      <c r="G22" s="3"/>
      <c r="H22" s="3"/>
      <c r="I22" s="7"/>
      <c r="J22" s="7"/>
      <c r="K22" s="7"/>
      <c r="L22" s="3"/>
      <c r="M22" s="7"/>
      <c r="N22" s="7"/>
      <c r="O22" s="8"/>
      <c r="P22" s="19"/>
    </row>
    <row r="23" spans="1:15" ht="12.75">
      <c r="A23" s="17" t="s">
        <v>32</v>
      </c>
      <c r="B23" s="18">
        <f>0</f>
        <v>0</v>
      </c>
      <c r="C23" s="18">
        <v>1</v>
      </c>
      <c r="D23" s="18">
        <v>2</v>
      </c>
      <c r="E23" s="18">
        <v>3</v>
      </c>
      <c r="F23" s="18">
        <v>4</v>
      </c>
      <c r="G23" s="18">
        <v>5</v>
      </c>
      <c r="H23" s="18">
        <v>6</v>
      </c>
      <c r="I23" s="19">
        <v>7</v>
      </c>
      <c r="J23" s="19">
        <v>8</v>
      </c>
      <c r="K23" s="19">
        <v>9</v>
      </c>
      <c r="L23" s="20" t="s">
        <v>33</v>
      </c>
      <c r="M23" s="19">
        <v>11</v>
      </c>
      <c r="N23" s="19">
        <v>12</v>
      </c>
      <c r="O23" s="21">
        <v>13</v>
      </c>
    </row>
    <row r="24" spans="1:15" ht="12.75">
      <c r="A24" s="6" t="s">
        <v>27</v>
      </c>
      <c r="B24" s="3">
        <f>(3223038*13)+(3223038*13*21.5%)+(161151*B20*13)+(161151*B20*13*21.5%)+(2941520*13)+(2941520*13*21.5%)+(809612*12)</f>
        <v>107084537.61000001</v>
      </c>
      <c r="C24" s="3">
        <f>(3223038*13)+(3223038*13*21.5%)+(161151*1*13)+(161151*1*13*21.5%)+(2941520*13)+(2941520*13*21.5%)+(809612*12)</f>
        <v>109629917.655</v>
      </c>
      <c r="D24" s="3">
        <f>(3223038*13)+(3223038*13*21.5%)+(161151*2*13)+(161151*2*13*21.5%)+(2941520*13)+(2941520*13*21.5%)+(809612*12)</f>
        <v>112175297.70000002</v>
      </c>
      <c r="E24" s="3">
        <f>(3223038*13)+(3223038*13*21.5%)+(161151*3*13)+(161151*3*13*21.5%)+(2941520*13)+(2941520*13*21.5%)+(809612*12)</f>
        <v>114720677.745</v>
      </c>
      <c r="F24" s="3">
        <f>(3223038*13)+(3223038*13*21.5%)+(161151*4*13)+(161151*4*13*21.5%)+(2941520*13)+(2941520*13*21.5%)+(809612*12)</f>
        <v>117266057.79</v>
      </c>
      <c r="G24" s="3">
        <f>(3223038*13)+(3223038*13*21.5%)+(161151*5*13)+(161151*5*13*21.5%)+(2941520*13)+(2941520*13*21.5%)+(809612*12)</f>
        <v>119811437.83500001</v>
      </c>
      <c r="H24" s="3">
        <f>(3223038*13)+(3223038*13*21.5%)+(161151*6*13)+(161151*6*13*21.5%)+(2941520*13)+(2941520*13*21.5%)+(809612*12)</f>
        <v>122356817.88000001</v>
      </c>
      <c r="I24" s="3">
        <f>(3223038*13)+(3223038*13*21.5%)+(161151*7*13)+(161151*7*13*21.5%)+(2941520*13)+(2941520*13*21.5%)+(809612*12)</f>
        <v>124902197.92500001</v>
      </c>
      <c r="J24" s="3">
        <f>(3223038*13)+(3223038*13*21.5%)+(161151*8*13)+(161151*8*13*21.5%)+(2941520*13)+(2941520*13*21.5%)+(809612*12)</f>
        <v>127447577.97000001</v>
      </c>
      <c r="K24" s="3">
        <f>(3223038*13)+(3223038*13*21.5%)+(161151*9*13)+(161151*9*13*21.5%)+(2941520*13)+(2941520*13*21.5%)+(809612*12)</f>
        <v>129992958.01500002</v>
      </c>
      <c r="L24" s="14"/>
      <c r="M24" s="14"/>
      <c r="N24" s="14"/>
      <c r="O24" s="12"/>
    </row>
    <row r="25" spans="1:15" ht="12.75">
      <c r="A25" s="6" t="s">
        <v>28</v>
      </c>
      <c r="B25" s="3">
        <f>(3223038*13)+(3223038*13*21.5%)+(161151*B20*13)+(161151*B20*13*21.5%)+(2248264*13)+(2248264*13*21.5%)+(809612*12)</f>
        <v>96134559.09</v>
      </c>
      <c r="C25" s="3">
        <f>(3223038*13)+(3223038*13*21.5%)+(161151*1*13)+(161151*1*13*21.5%)+(2248264*13)+(2248264*13*21.5%)+(809612*12)</f>
        <v>98679939.13499999</v>
      </c>
      <c r="D25" s="3">
        <f>(3223038*13)+(3223038*13*21.5%)+(161151*2*13)+(161151*2*13*21.5%)+(2248264*13)+(2248264*13*21.5%)+(809612*12)</f>
        <v>101225319.18</v>
      </c>
      <c r="E25" s="3">
        <f>(3223038*13)+(3223038*13*21.5%)+(161151*3*13)+(161151*3*13*21.5%)+(2248264*13)+(2248264*13*21.5%)+(809612*12)</f>
        <v>103770699.225</v>
      </c>
      <c r="F25" s="3">
        <f>(3223038*13)+(3223038*13*21.5%)+(161151*4*13)+(161151*4*13*21.5%)+(2248264*13)+(2248264*13*21.5%)+(809612*12)</f>
        <v>106316079.27</v>
      </c>
      <c r="G25" s="3">
        <f>(3223038*13)+(3223038*13*21.5%)+(161151*5*13)+(161151*5*13*21.5%)+(2248264*13)+(2248264*13*21.5%)+(809612*12)</f>
        <v>108861459.315</v>
      </c>
      <c r="H25" s="3">
        <f>(3223038*13)+(3223038*13*21.5%)+(161151*6*13)+(161151*6*13*21.5%)+(2248264*13)+(2248264*13*21.5%)+(809612*12)</f>
        <v>111406839.36</v>
      </c>
      <c r="I25" s="3">
        <f>(3223038*13)+(3223038*13*21.5%)+(161151*7*13)+(161151*7*13*21.5%)+(2248264*13)+(2248264*13*21.5%)+(809612*12)</f>
        <v>113952219.405</v>
      </c>
      <c r="J25" s="3">
        <f>(3223038*13)+(3223038*13*21.5%)+(161151*8*13)+(161151*8*13*21.5%)+(2248264*13)+(2248264*13*21.5%)+(809612*12)</f>
        <v>116497599.45</v>
      </c>
      <c r="K25" s="3">
        <f>(3223038*13)+(3223038*13*21.5%)+(161151*9*13)+(161151*9*13*21.5%)+(2248264*13)+(2248264*13*21.5%)+(809612*12)</f>
        <v>119042979.495</v>
      </c>
      <c r="L25" s="14"/>
      <c r="M25" s="14"/>
      <c r="N25" s="14"/>
      <c r="O25" s="12"/>
    </row>
    <row r="26" spans="1:15" ht="12.75">
      <c r="A26" s="6" t="s">
        <v>29</v>
      </c>
      <c r="B26" s="3">
        <f>(3223038*13)+(3223038*13*21.5%)+(161151*B20*13)+(161151*B20*13*21.5%)+(1555008*13)+(1555008*13*21.5%)+(809612*12)</f>
        <v>85184580.57000001</v>
      </c>
      <c r="C26" s="3">
        <f>(3223038*13)+(3223038*13*21.5%)+(161151*1*13)+(161151*1*13*21.5%)+(1555008*13)+(1555008*13*21.5%)+(809612*12)</f>
        <v>87729960.615</v>
      </c>
      <c r="D26" s="3">
        <f>(3223038*13)+(3223038*13*21.5%)+(161151*2*13)+(161151*2*13*21.5%)+(1555008*13)+(1555008*13*21.5%)+(809612*12)</f>
        <v>90275340.66000001</v>
      </c>
      <c r="E26" s="3">
        <f>(3223038*13)+(3223038*13*21.5%)+(161151*3*13)+(161151*3*13*21.5%)+(1555008*13)+(1555008*13*21.5%)+(809612*12)</f>
        <v>92820720.705</v>
      </c>
      <c r="F26" s="3">
        <f>(3223038*13)+(3223038*13*21.5%)+(161151*4*13)+(161151*4*13*21.5%)+(1555008*13)+(1555008*13*21.5%)+(809612*12)</f>
        <v>95366100.75</v>
      </c>
      <c r="G26" s="3">
        <f>(3223038*13)+(3223038*13*21.5%)+(161151*5*13)+(161151*5*13*21.5%)+(1555008*13)+(1555008*13*21.5%)+(809612*12)</f>
        <v>97911480.795</v>
      </c>
      <c r="H26" s="3">
        <f>(3223038*13)+(3223038*13*21.5%)+(161151*6*13)+(161151*6*13*21.5%)+(1555008*13)+(1555008*13*21.5%)+(809612*12)</f>
        <v>100456860.84</v>
      </c>
      <c r="I26" s="3">
        <f>(3223038*13)+(3223038*13*21.5%)+(161151*7*13)+(161151*7*13*21.5%)+(1555008*13)+(1555008*13*21.5%)+(809612*12)</f>
        <v>103002240.885</v>
      </c>
      <c r="J26" s="3">
        <f>(3223038*13)+(3223038*13*21.5%)+(161151*8*13)+(161151*8*13*21.5%)+(1555008*13)+(1555008*13*21.5%)+(809612*12)</f>
        <v>105547620.93</v>
      </c>
      <c r="K26" s="3">
        <f>(3223038*13)+(3223038*13*21.5%)+(161151*9*13)+(161151*9*13*21.5%)+(1555008*13)+(1555008*13*21.5%)+(809612*12)</f>
        <v>108093000.97500001</v>
      </c>
      <c r="L26" s="14"/>
      <c r="M26" s="14"/>
      <c r="N26" s="14"/>
      <c r="O26" s="12"/>
    </row>
    <row r="27" spans="1:15" ht="12.75">
      <c r="A27" s="2" t="s">
        <v>12</v>
      </c>
      <c r="B27" s="3">
        <f>($B$10*19.2)+($C$10*19.2*B23)+($E$10*19.2)+($F$10*14)+($G$10*13)</f>
        <v>63978550</v>
      </c>
      <c r="C27" s="3">
        <f aca="true" t="shared" si="0" ref="C27:N27">($B$10*19.2)+($C$10*19.2*C23)+($E$10*19.2)+($F$10*14)+($G$10*13)</f>
        <v>65442300.4</v>
      </c>
      <c r="D27" s="3">
        <f t="shared" si="0"/>
        <v>66906050.8</v>
      </c>
      <c r="E27" s="3">
        <f t="shared" si="0"/>
        <v>68369801.2</v>
      </c>
      <c r="F27" s="3">
        <f t="shared" si="0"/>
        <v>69833551.6</v>
      </c>
      <c r="G27" s="3">
        <f t="shared" si="0"/>
        <v>71297302</v>
      </c>
      <c r="H27" s="3">
        <f t="shared" si="0"/>
        <v>72761052.4</v>
      </c>
      <c r="I27" s="3">
        <f t="shared" si="0"/>
        <v>74224802.8</v>
      </c>
      <c r="J27" s="3">
        <f t="shared" si="0"/>
        <v>75688553.2</v>
      </c>
      <c r="K27" s="3">
        <f t="shared" si="0"/>
        <v>77152303.6</v>
      </c>
      <c r="L27" s="3">
        <f t="shared" si="0"/>
        <v>78616054</v>
      </c>
      <c r="M27" s="3">
        <f t="shared" si="0"/>
        <v>80079804.4</v>
      </c>
      <c r="N27" s="3">
        <f t="shared" si="0"/>
        <v>81543554.8</v>
      </c>
      <c r="O27" s="4">
        <f>($B$10*19.2)+($C$10*19.2*$N$23)+(D10*19.2)+($E$10*19.2)+($F$10*14)+($G$10*13)</f>
        <v>81843305.19999999</v>
      </c>
    </row>
    <row r="28" spans="1:15" ht="12.75">
      <c r="A28" s="2" t="s">
        <v>13</v>
      </c>
      <c r="B28" s="3">
        <f>($B$11*19.2)+($C$11*19.2*B23)+($E$11*19.2)+($F$11*14)+($G$11*13)</f>
        <v>59734500.8</v>
      </c>
      <c r="C28" s="3">
        <f>($B$11*19.2)+($C$11*19.2*C23)+($E$11*19.2)+($F$11*14)+($G$11*13)</f>
        <v>61198251.199999996</v>
      </c>
      <c r="D28" s="3">
        <f aca="true" t="shared" si="1" ref="D28:N28">($B$11*19.2)+($C$11*19.2*D23)+($E$11*19.2)+($F$11*14)+($G$11*13)</f>
        <v>62662001.599999994</v>
      </c>
      <c r="E28" s="3">
        <f t="shared" si="1"/>
        <v>64125752</v>
      </c>
      <c r="F28" s="3">
        <f t="shared" si="1"/>
        <v>65589502.4</v>
      </c>
      <c r="G28" s="3">
        <f t="shared" si="1"/>
        <v>67053252.8</v>
      </c>
      <c r="H28" s="3">
        <f t="shared" si="1"/>
        <v>68517003.19999999</v>
      </c>
      <c r="I28" s="3">
        <f t="shared" si="1"/>
        <v>69980753.6</v>
      </c>
      <c r="J28" s="3">
        <f t="shared" si="1"/>
        <v>71444504</v>
      </c>
      <c r="K28" s="3">
        <f t="shared" si="1"/>
        <v>72908254.4</v>
      </c>
      <c r="L28" s="3">
        <f t="shared" si="1"/>
        <v>74372004.8</v>
      </c>
      <c r="M28" s="3">
        <f t="shared" si="1"/>
        <v>75835755.19999999</v>
      </c>
      <c r="N28" s="3">
        <f t="shared" si="1"/>
        <v>77299505.6</v>
      </c>
      <c r="O28" s="4">
        <f>($B$11*19.2)+($C$11*19.2*N23)+(D11*19.2)+($E$11*19.2)+($F$11*14)+($G$11*13)</f>
        <v>77599256</v>
      </c>
    </row>
    <row r="29" spans="1:15" ht="12.75">
      <c r="A29" s="2" t="s">
        <v>14</v>
      </c>
      <c r="B29" s="3">
        <f>($B$12*19.2)+($C$12*19.2*B23)+($E$12*19.2)+($F$12*14)+($G$12*13)</f>
        <v>55480748</v>
      </c>
      <c r="C29" s="3">
        <f aca="true" t="shared" si="2" ref="C29:N29">($B$12*19.2)+($C$12*19.2*C23)+($E$12*19.2)+($F$12*14)+($G$12*13)</f>
        <v>56944498.39999999</v>
      </c>
      <c r="D29" s="3">
        <f t="shared" si="2"/>
        <v>58408248.8</v>
      </c>
      <c r="E29" s="3">
        <f t="shared" si="2"/>
        <v>59871999.2</v>
      </c>
      <c r="F29" s="3">
        <f t="shared" si="2"/>
        <v>61335749.599999994</v>
      </c>
      <c r="G29" s="3">
        <f t="shared" si="2"/>
        <v>62799500</v>
      </c>
      <c r="H29" s="3">
        <f t="shared" si="2"/>
        <v>64263250.39999999</v>
      </c>
      <c r="I29" s="3">
        <f t="shared" si="2"/>
        <v>65727000.8</v>
      </c>
      <c r="J29" s="3">
        <f t="shared" si="2"/>
        <v>67190751.2</v>
      </c>
      <c r="K29" s="3">
        <f t="shared" si="2"/>
        <v>68654501.6</v>
      </c>
      <c r="L29" s="3">
        <f t="shared" si="2"/>
        <v>70118252</v>
      </c>
      <c r="M29" s="3">
        <f t="shared" si="2"/>
        <v>71582002.39999999</v>
      </c>
      <c r="N29" s="3">
        <f t="shared" si="2"/>
        <v>73045752.8</v>
      </c>
      <c r="O29" s="4">
        <f>($B$12*19.2)+($C$12*19.2*N23)+(D12*19.2)+($E$12*19.2)+($F$12*14)+($G$12*13)</f>
        <v>73345503.19999999</v>
      </c>
    </row>
    <row r="30" spans="1:15" ht="12.75">
      <c r="A30" s="2" t="s">
        <v>15</v>
      </c>
      <c r="B30" s="3">
        <f>($B$13*19.2)+($C$13*19.2*B23)+($E$13*19.2)+($F$13*14)+($G$13*13)</f>
        <v>51243204</v>
      </c>
      <c r="C30" s="3">
        <f aca="true" t="shared" si="3" ref="C30:N30">($B$13*19.2)+($C$13*19.2*C23)+($E$13*19.2)+($F$13*14)+($G$13*13)</f>
        <v>52706954.4</v>
      </c>
      <c r="D30" s="3">
        <f t="shared" si="3"/>
        <v>54170704.8</v>
      </c>
      <c r="E30" s="3">
        <f t="shared" si="3"/>
        <v>55634455.2</v>
      </c>
      <c r="F30" s="3">
        <f t="shared" si="3"/>
        <v>57098205.6</v>
      </c>
      <c r="G30" s="3">
        <f t="shared" si="3"/>
        <v>58561956</v>
      </c>
      <c r="H30" s="3">
        <f t="shared" si="3"/>
        <v>60025706.4</v>
      </c>
      <c r="I30" s="3">
        <f t="shared" si="3"/>
        <v>61489456.8</v>
      </c>
      <c r="J30" s="3">
        <f t="shared" si="3"/>
        <v>62953207.2</v>
      </c>
      <c r="K30" s="3">
        <f t="shared" si="3"/>
        <v>64416957.6</v>
      </c>
      <c r="L30" s="3">
        <f t="shared" si="3"/>
        <v>65880708</v>
      </c>
      <c r="M30" s="3">
        <f t="shared" si="3"/>
        <v>67344458.4</v>
      </c>
      <c r="N30" s="3">
        <f t="shared" si="3"/>
        <v>68808208.8</v>
      </c>
      <c r="O30" s="4">
        <f>($B$13*19.2)+($C$13*19.2*N23)+(D13*19.2)+($E$13*19.2)+($F$13*14)+($G$13*13)</f>
        <v>69107959.19999999</v>
      </c>
    </row>
    <row r="31" spans="1:15" ht="12.75">
      <c r="A31" s="2" t="s">
        <v>16</v>
      </c>
      <c r="B31" s="3">
        <f>($B$14*19.2)+($C$14*19.2*B23)+($E$14*19.2)+($F$14*14)+($G$14*13)</f>
        <v>48287577.199999996</v>
      </c>
      <c r="C31" s="3">
        <f aca="true" t="shared" si="4" ref="C31:N31">($B$14*19.2)+($C$14*19.2*C23)+($E$14*19.2)+($F$14*14)+($G$14*13)</f>
        <v>49751327.599999994</v>
      </c>
      <c r="D31" s="3">
        <f t="shared" si="4"/>
        <v>51215078</v>
      </c>
      <c r="E31" s="3">
        <f t="shared" si="4"/>
        <v>52678828.4</v>
      </c>
      <c r="F31" s="3">
        <f t="shared" si="4"/>
        <v>54142578.8</v>
      </c>
      <c r="G31" s="3">
        <f t="shared" si="4"/>
        <v>55606329.199999996</v>
      </c>
      <c r="H31" s="3">
        <f t="shared" si="4"/>
        <v>57070079.599999994</v>
      </c>
      <c r="I31" s="3">
        <f t="shared" si="4"/>
        <v>58533829.99999999</v>
      </c>
      <c r="J31" s="3">
        <f t="shared" si="4"/>
        <v>59997580.4</v>
      </c>
      <c r="K31" s="3">
        <f t="shared" si="4"/>
        <v>61461330.8</v>
      </c>
      <c r="L31" s="3">
        <f t="shared" si="4"/>
        <v>62925081.199999996</v>
      </c>
      <c r="M31" s="3">
        <f t="shared" si="4"/>
        <v>64388831.599999994</v>
      </c>
      <c r="N31" s="3">
        <f t="shared" si="4"/>
        <v>65852581.99999999</v>
      </c>
      <c r="O31" s="4">
        <f>($B$14*19.2)+($C$14*19.2*N23)+(D14*19.2)+($E$14*19.2)+($F$14*14)+($G$14*13)</f>
        <v>66152332.39999999</v>
      </c>
    </row>
    <row r="32" spans="1:15" ht="12.75">
      <c r="A32" s="2" t="s">
        <v>17</v>
      </c>
      <c r="B32" s="3">
        <f>($B$15*19.2)+($C$15*19.2*B23)+($E$15*19.2)+($F$15*14)+($G$15*13)</f>
        <v>45331780.8</v>
      </c>
      <c r="C32" s="3">
        <f aca="true" t="shared" si="5" ref="C32:N32">($B$15*19.2)+($C$15*19.2*C23)+($E$15*19.2)+($F$15*14)+($G$15*13)</f>
        <v>46795531.199999996</v>
      </c>
      <c r="D32" s="3">
        <f t="shared" si="5"/>
        <v>48259281.599999994</v>
      </c>
      <c r="E32" s="3">
        <f t="shared" si="5"/>
        <v>49723032</v>
      </c>
      <c r="F32" s="3">
        <f t="shared" si="5"/>
        <v>51186782.4</v>
      </c>
      <c r="G32" s="3">
        <f t="shared" si="5"/>
        <v>52650532.8</v>
      </c>
      <c r="H32" s="3">
        <f t="shared" si="5"/>
        <v>54114283.199999996</v>
      </c>
      <c r="I32" s="3">
        <f t="shared" si="5"/>
        <v>55578033.599999994</v>
      </c>
      <c r="J32" s="3">
        <f t="shared" si="5"/>
        <v>57041784</v>
      </c>
      <c r="K32" s="3">
        <f t="shared" si="5"/>
        <v>58505534.4</v>
      </c>
      <c r="L32" s="3">
        <f t="shared" si="5"/>
        <v>59969284.8</v>
      </c>
      <c r="M32" s="3">
        <f t="shared" si="5"/>
        <v>61433035.199999996</v>
      </c>
      <c r="N32" s="3">
        <f t="shared" si="5"/>
        <v>62896785.599999994</v>
      </c>
      <c r="O32" s="4">
        <f>($B$15*19.2)+($C$15*19.2*N23)+(D15*19.2)+($E$15*19.2)+($F$15*14)+($G$15*13)</f>
        <v>63196535.99999999</v>
      </c>
    </row>
    <row r="33" spans="1:15" ht="12.75">
      <c r="A33" s="2" t="s">
        <v>18</v>
      </c>
      <c r="B33" s="3">
        <f>($B$16*19.2)+($C$16*19.2*B23)+($E$16*19.2)+($F$16*14)+($G$16*13)</f>
        <v>42360528.8</v>
      </c>
      <c r="C33" s="3">
        <f aca="true" t="shared" si="6" ref="C33:N33">($B$16*19.2)+($C$16*19.2*C23)+($E$16*19.2)+($F$16*14)+($G$16*13)</f>
        <v>43624714.400000006</v>
      </c>
      <c r="D33" s="3">
        <f t="shared" si="6"/>
        <v>44888900</v>
      </c>
      <c r="E33" s="3">
        <f t="shared" si="6"/>
        <v>46153085.6</v>
      </c>
      <c r="F33" s="3">
        <f t="shared" si="6"/>
        <v>47417271.2</v>
      </c>
      <c r="G33" s="3">
        <f t="shared" si="6"/>
        <v>48681456.8</v>
      </c>
      <c r="H33" s="3">
        <f t="shared" si="6"/>
        <v>49945642.4</v>
      </c>
      <c r="I33" s="3">
        <f t="shared" si="6"/>
        <v>51209828</v>
      </c>
      <c r="J33" s="3">
        <f t="shared" si="6"/>
        <v>52474013.6</v>
      </c>
      <c r="K33" s="3">
        <f t="shared" si="6"/>
        <v>53738199.2</v>
      </c>
      <c r="L33" s="3">
        <f t="shared" si="6"/>
        <v>55002384.8</v>
      </c>
      <c r="M33" s="3">
        <f t="shared" si="6"/>
        <v>56266570.4</v>
      </c>
      <c r="N33" s="3">
        <f t="shared" si="6"/>
        <v>57530756</v>
      </c>
      <c r="O33" s="4">
        <f>($B$16*19.2)+($C$16*19.2*N23)+(D16*19.2)+($E$16*19.2)+($F$16*14)+($G$16*13)</f>
        <v>57784637.6</v>
      </c>
    </row>
    <row r="34" spans="1:15" ht="12.75">
      <c r="A34" s="2" t="s">
        <v>19</v>
      </c>
      <c r="B34" s="3">
        <f>($B$17*19.2)+($C$17*19.2*B23)+($E$17*19.2)+($F$17*14)+($G$17*13)</f>
        <v>39821656.8</v>
      </c>
      <c r="C34" s="3">
        <f aca="true" t="shared" si="7" ref="C34:N34">($B$17*19.2)+($C$17*19.2*C23)+($E$17*19.2)+($F$17*14)+($G$17*13)</f>
        <v>40858188</v>
      </c>
      <c r="D34" s="3">
        <f t="shared" si="7"/>
        <v>41894719.2</v>
      </c>
      <c r="E34" s="3">
        <f t="shared" si="7"/>
        <v>42931250.4</v>
      </c>
      <c r="F34" s="3">
        <f t="shared" si="7"/>
        <v>43967781.6</v>
      </c>
      <c r="G34" s="3">
        <f t="shared" si="7"/>
        <v>45004312.8</v>
      </c>
      <c r="H34" s="3">
        <f t="shared" si="7"/>
        <v>46040844</v>
      </c>
      <c r="I34" s="3">
        <f t="shared" si="7"/>
        <v>47077375.2</v>
      </c>
      <c r="J34" s="3">
        <f t="shared" si="7"/>
        <v>48113906.4</v>
      </c>
      <c r="K34" s="3">
        <f t="shared" si="7"/>
        <v>49150437.6</v>
      </c>
      <c r="L34" s="3">
        <f t="shared" si="7"/>
        <v>50186968.8</v>
      </c>
      <c r="M34" s="3">
        <f t="shared" si="7"/>
        <v>51223500</v>
      </c>
      <c r="N34" s="3">
        <f t="shared" si="7"/>
        <v>52260031.2</v>
      </c>
      <c r="O34" s="4">
        <f>($B$17*19.2)+($C$17*19.2*N23)+(D17*19.2)+($E$17*19.2)+($F$17*14)+($G$17*13)</f>
        <v>52473880.800000004</v>
      </c>
    </row>
    <row r="35" spans="1:15" ht="12.75">
      <c r="A35" s="5" t="s">
        <v>20</v>
      </c>
      <c r="B35" s="22">
        <f>($B$18*19.2)+($C$18*19.2*B23)+($E$18*19.2)+($F$18*14)+($G$18*13)</f>
        <v>36857095.2</v>
      </c>
      <c r="C35" s="22">
        <f aca="true" t="shared" si="8" ref="C35:N35">($B$18*19.2)+($C$18*19.2*C23)+($E$18*19.2)+($F$18*14)+($G$18*13)</f>
        <v>37620544.8</v>
      </c>
      <c r="D35" s="22">
        <f t="shared" si="8"/>
        <v>38383994.4</v>
      </c>
      <c r="E35" s="22">
        <f t="shared" si="8"/>
        <v>39147444</v>
      </c>
      <c r="F35" s="22">
        <f t="shared" si="8"/>
        <v>39910893.599999994</v>
      </c>
      <c r="G35" s="22">
        <f t="shared" si="8"/>
        <v>40674343.2</v>
      </c>
      <c r="H35" s="22">
        <f t="shared" si="8"/>
        <v>41437792.8</v>
      </c>
      <c r="I35" s="22">
        <f t="shared" si="8"/>
        <v>42201242.4</v>
      </c>
      <c r="J35" s="22">
        <f t="shared" si="8"/>
        <v>42964692</v>
      </c>
      <c r="K35" s="22">
        <f t="shared" si="8"/>
        <v>43728141.599999994</v>
      </c>
      <c r="L35" s="22">
        <f t="shared" si="8"/>
        <v>44491591.2</v>
      </c>
      <c r="M35" s="22">
        <f t="shared" si="8"/>
        <v>45255040.8</v>
      </c>
      <c r="N35" s="22">
        <f t="shared" si="8"/>
        <v>46018490.4</v>
      </c>
      <c r="O35" s="23">
        <f>($B$18*19.2)+($C$18*19.2*N23)+(D18*19.2)+($E$18*19.2)+($F$18*14)+($G$18*13)</f>
        <v>46249447.2</v>
      </c>
    </row>
    <row r="38" spans="1:15" ht="15.75">
      <c r="A38" s="28"/>
      <c r="B38" s="45" t="s">
        <v>37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</row>
    <row r="39" spans="1:15" ht="12.75">
      <c r="A39" s="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2"/>
    </row>
    <row r="40" spans="1:15" ht="12.75">
      <c r="A40" s="17" t="s">
        <v>32</v>
      </c>
      <c r="B40" s="18">
        <f>0</f>
        <v>0</v>
      </c>
      <c r="C40" s="18">
        <v>1</v>
      </c>
      <c r="D40" s="18">
        <v>2</v>
      </c>
      <c r="E40" s="18">
        <v>3</v>
      </c>
      <c r="F40" s="18">
        <v>4</v>
      </c>
      <c r="G40" s="18">
        <v>5</v>
      </c>
      <c r="H40" s="18">
        <v>6</v>
      </c>
      <c r="I40" s="19">
        <v>7</v>
      </c>
      <c r="J40" s="19">
        <v>8</v>
      </c>
      <c r="K40" s="19">
        <v>9</v>
      </c>
      <c r="L40" s="20" t="s">
        <v>33</v>
      </c>
      <c r="M40" s="19">
        <v>11</v>
      </c>
      <c r="N40" s="19">
        <v>12</v>
      </c>
      <c r="O40" s="21">
        <v>13</v>
      </c>
    </row>
    <row r="41" spans="1:15" ht="12.75">
      <c r="A41" s="6" t="s">
        <v>27</v>
      </c>
      <c r="B41" s="24">
        <v>4294489</v>
      </c>
      <c r="C41" s="24">
        <v>4388817</v>
      </c>
      <c r="D41" s="24">
        <v>4483145</v>
      </c>
      <c r="E41" s="24">
        <v>4577473</v>
      </c>
      <c r="F41" s="24">
        <v>4671801</v>
      </c>
      <c r="G41" s="24">
        <v>4766129</v>
      </c>
      <c r="H41" s="24">
        <v>4860457</v>
      </c>
      <c r="I41" s="24">
        <v>4954785</v>
      </c>
      <c r="J41" s="24">
        <v>5049113</v>
      </c>
      <c r="K41" s="24">
        <v>5143441</v>
      </c>
      <c r="L41" s="24">
        <v>0</v>
      </c>
      <c r="M41" s="24">
        <v>0</v>
      </c>
      <c r="N41" s="24">
        <v>0</v>
      </c>
      <c r="O41" s="25">
        <v>0</v>
      </c>
    </row>
    <row r="42" spans="1:15" ht="12.75">
      <c r="A42" s="6" t="s">
        <v>28</v>
      </c>
      <c r="B42" s="24">
        <v>3888733</v>
      </c>
      <c r="C42" s="24">
        <v>3983061</v>
      </c>
      <c r="D42" s="24">
        <v>4077389</v>
      </c>
      <c r="E42" s="24">
        <v>4171717</v>
      </c>
      <c r="F42" s="24">
        <v>4266045</v>
      </c>
      <c r="G42" s="24">
        <v>4360373</v>
      </c>
      <c r="H42" s="24">
        <v>4454701</v>
      </c>
      <c r="I42" s="24">
        <v>4549029</v>
      </c>
      <c r="J42" s="24">
        <v>4643357</v>
      </c>
      <c r="K42" s="24">
        <v>4737685</v>
      </c>
      <c r="L42" s="24">
        <v>0</v>
      </c>
      <c r="M42" s="24">
        <v>0</v>
      </c>
      <c r="N42" s="24">
        <v>0</v>
      </c>
      <c r="O42" s="25">
        <v>0</v>
      </c>
    </row>
    <row r="43" spans="1:15" ht="12.75">
      <c r="A43" s="6" t="s">
        <v>29</v>
      </c>
      <c r="B43" s="24">
        <v>3482977</v>
      </c>
      <c r="C43" s="24">
        <v>3577305</v>
      </c>
      <c r="D43" s="24">
        <v>3671633</v>
      </c>
      <c r="E43" s="24">
        <v>3765961</v>
      </c>
      <c r="F43" s="24">
        <v>3860289</v>
      </c>
      <c r="G43" s="24">
        <v>3954617</v>
      </c>
      <c r="H43" s="24">
        <v>4048945</v>
      </c>
      <c r="I43" s="24">
        <v>4143273</v>
      </c>
      <c r="J43" s="24">
        <v>4237601</v>
      </c>
      <c r="K43" s="24">
        <v>4331929</v>
      </c>
      <c r="L43" s="24">
        <v>0</v>
      </c>
      <c r="M43" s="24">
        <v>0</v>
      </c>
      <c r="N43" s="24">
        <v>0</v>
      </c>
      <c r="O43" s="25">
        <v>0</v>
      </c>
    </row>
    <row r="44" spans="1:17" ht="12.75">
      <c r="A44" s="2" t="s">
        <v>12</v>
      </c>
      <c r="B44" s="24">
        <v>733824</v>
      </c>
      <c r="C44" s="24">
        <v>861966</v>
      </c>
      <c r="D44" s="24">
        <v>990108</v>
      </c>
      <c r="E44" s="24">
        <v>1118250</v>
      </c>
      <c r="F44" s="24">
        <v>1246392</v>
      </c>
      <c r="G44" s="24">
        <v>1374534</v>
      </c>
      <c r="H44" s="24">
        <v>1502676</v>
      </c>
      <c r="I44" s="24">
        <v>1630818</v>
      </c>
      <c r="J44" s="24">
        <v>1758960</v>
      </c>
      <c r="K44" s="24">
        <v>1887102</v>
      </c>
      <c r="L44" s="24">
        <v>2015244</v>
      </c>
      <c r="M44" s="24">
        <v>2143386</v>
      </c>
      <c r="N44" s="24">
        <v>2271528</v>
      </c>
      <c r="O44" s="25">
        <v>2490096</v>
      </c>
      <c r="Q44" t="s">
        <v>1</v>
      </c>
    </row>
    <row r="45" spans="1:15" ht="12.75">
      <c r="A45" s="2" t="s">
        <v>13</v>
      </c>
      <c r="B45" s="24">
        <v>594482</v>
      </c>
      <c r="C45" s="24">
        <v>722624</v>
      </c>
      <c r="D45" s="24">
        <v>850766</v>
      </c>
      <c r="E45" s="24">
        <v>978908</v>
      </c>
      <c r="F45" s="24">
        <v>1107050</v>
      </c>
      <c r="G45" s="24">
        <v>1235192</v>
      </c>
      <c r="H45" s="24">
        <v>1363334</v>
      </c>
      <c r="I45" s="24">
        <v>1491476</v>
      </c>
      <c r="J45" s="24">
        <v>1619618</v>
      </c>
      <c r="K45" s="24">
        <v>1747760</v>
      </c>
      <c r="L45" s="24">
        <v>1875902</v>
      </c>
      <c r="M45" s="24">
        <v>2004044</v>
      </c>
      <c r="N45" s="24">
        <v>2132186</v>
      </c>
      <c r="O45" s="25">
        <v>2350754</v>
      </c>
    </row>
    <row r="46" spans="1:15" ht="12.75">
      <c r="A46" s="2" t="s">
        <v>14</v>
      </c>
      <c r="B46" s="24">
        <v>1055236</v>
      </c>
      <c r="C46" s="24">
        <v>1183378</v>
      </c>
      <c r="D46" s="24">
        <v>1311520</v>
      </c>
      <c r="E46" s="24">
        <v>1439662</v>
      </c>
      <c r="F46" s="24">
        <v>1567804</v>
      </c>
      <c r="G46" s="24">
        <v>1695946</v>
      </c>
      <c r="H46" s="24">
        <v>1824088</v>
      </c>
      <c r="I46" s="24">
        <v>1952230</v>
      </c>
      <c r="J46" s="24">
        <v>2080372</v>
      </c>
      <c r="K46" s="24">
        <v>2208514</v>
      </c>
      <c r="L46" s="24">
        <v>2336656</v>
      </c>
      <c r="M46" s="24">
        <v>2464798</v>
      </c>
      <c r="N46" s="24">
        <v>2592940</v>
      </c>
      <c r="O46" s="25">
        <v>2811508</v>
      </c>
    </row>
    <row r="47" spans="1:15" ht="12.75">
      <c r="A47" s="2" t="s">
        <v>15</v>
      </c>
      <c r="B47" s="24">
        <v>872634</v>
      </c>
      <c r="C47" s="24">
        <v>1000776</v>
      </c>
      <c r="D47" s="24">
        <v>1128918</v>
      </c>
      <c r="E47" s="24">
        <v>1257060</v>
      </c>
      <c r="F47" s="24">
        <v>1385202</v>
      </c>
      <c r="G47" s="24">
        <v>1513344</v>
      </c>
      <c r="H47" s="24">
        <v>1641486</v>
      </c>
      <c r="I47" s="24">
        <v>1769628</v>
      </c>
      <c r="J47" s="24">
        <v>1897770</v>
      </c>
      <c r="K47" s="24">
        <v>2025912</v>
      </c>
      <c r="L47" s="24">
        <v>2154054</v>
      </c>
      <c r="M47" s="24">
        <v>2282196</v>
      </c>
      <c r="N47" s="24">
        <v>2410338</v>
      </c>
      <c r="O47" s="25">
        <v>2628906</v>
      </c>
    </row>
    <row r="48" spans="1:15" ht="12.75">
      <c r="A48" s="2" t="s">
        <v>16</v>
      </c>
      <c r="B48" s="24">
        <v>766444</v>
      </c>
      <c r="C48" s="24">
        <v>894586</v>
      </c>
      <c r="D48" s="24">
        <v>1022728</v>
      </c>
      <c r="E48" s="24">
        <v>1150870</v>
      </c>
      <c r="F48" s="24">
        <v>1279012</v>
      </c>
      <c r="G48" s="24">
        <v>1407154</v>
      </c>
      <c r="H48" s="24">
        <v>1535296</v>
      </c>
      <c r="I48" s="24">
        <v>1663438</v>
      </c>
      <c r="J48" s="24">
        <v>1791580</v>
      </c>
      <c r="K48" s="24">
        <v>1919722</v>
      </c>
      <c r="L48" s="24">
        <v>2047864</v>
      </c>
      <c r="M48" s="24">
        <v>2176006</v>
      </c>
      <c r="N48" s="24">
        <v>2304148</v>
      </c>
      <c r="O48" s="25">
        <v>2522716</v>
      </c>
    </row>
    <row r="49" spans="1:15" ht="12.75">
      <c r="A49" s="2" t="s">
        <v>17</v>
      </c>
      <c r="B49" s="24">
        <v>670418</v>
      </c>
      <c r="C49" s="24">
        <v>798560</v>
      </c>
      <c r="D49" s="24">
        <v>926702</v>
      </c>
      <c r="E49" s="24">
        <v>1054844</v>
      </c>
      <c r="F49" s="24">
        <v>1182986</v>
      </c>
      <c r="G49" s="24">
        <v>1311128</v>
      </c>
      <c r="H49" s="24">
        <v>1439270</v>
      </c>
      <c r="I49" s="24">
        <v>1567412</v>
      </c>
      <c r="J49" s="24">
        <v>1695554</v>
      </c>
      <c r="K49" s="24">
        <v>1823696</v>
      </c>
      <c r="L49" s="24">
        <v>1951838</v>
      </c>
      <c r="M49" s="24">
        <v>2079980</v>
      </c>
      <c r="N49" s="24">
        <v>2208122</v>
      </c>
      <c r="O49" s="25">
        <v>2426690</v>
      </c>
    </row>
    <row r="50" spans="1:15" ht="12.75">
      <c r="A50" s="2" t="s">
        <v>18</v>
      </c>
      <c r="B50" s="24">
        <v>537488</v>
      </c>
      <c r="C50" s="24">
        <v>655242</v>
      </c>
      <c r="D50" s="24">
        <v>772996</v>
      </c>
      <c r="E50" s="24">
        <v>890750</v>
      </c>
      <c r="F50" s="24">
        <v>1008504</v>
      </c>
      <c r="G50" s="24">
        <v>1126258</v>
      </c>
      <c r="H50" s="24">
        <v>1244012</v>
      </c>
      <c r="I50" s="24">
        <v>1361766</v>
      </c>
      <c r="J50" s="24">
        <v>1479520</v>
      </c>
      <c r="K50" s="24">
        <v>1597274</v>
      </c>
      <c r="L50" s="24">
        <v>1715028</v>
      </c>
      <c r="M50" s="24">
        <v>1832782</v>
      </c>
      <c r="N50" s="24">
        <v>1950536</v>
      </c>
      <c r="O50" s="25">
        <v>2135658</v>
      </c>
    </row>
    <row r="51" spans="1:15" ht="12.75">
      <c r="A51" s="2" t="s">
        <v>19</v>
      </c>
      <c r="B51" s="24">
        <v>439096</v>
      </c>
      <c r="C51" s="24">
        <v>537726</v>
      </c>
      <c r="D51" s="24">
        <v>636356</v>
      </c>
      <c r="E51" s="24">
        <v>734986</v>
      </c>
      <c r="F51" s="24">
        <v>833616</v>
      </c>
      <c r="G51" s="24">
        <v>932246</v>
      </c>
      <c r="H51" s="24">
        <v>1030876</v>
      </c>
      <c r="I51" s="24">
        <v>1129506</v>
      </c>
      <c r="J51" s="24">
        <v>1228136</v>
      </c>
      <c r="K51" s="24">
        <v>1326766</v>
      </c>
      <c r="L51" s="24">
        <v>1425396</v>
      </c>
      <c r="M51" s="24">
        <v>1524026</v>
      </c>
      <c r="N51" s="24">
        <v>1622656</v>
      </c>
      <c r="O51" s="25">
        <v>1778588</v>
      </c>
    </row>
    <row r="52" spans="1:15" ht="12.75">
      <c r="A52" s="5" t="s">
        <v>20</v>
      </c>
      <c r="B52" s="26">
        <v>337078</v>
      </c>
      <c r="C52" s="26">
        <v>439194</v>
      </c>
      <c r="D52" s="26">
        <v>541310</v>
      </c>
      <c r="E52" s="26">
        <v>643426</v>
      </c>
      <c r="F52" s="26">
        <v>745542</v>
      </c>
      <c r="G52" s="26">
        <v>847658</v>
      </c>
      <c r="H52" s="26">
        <v>949774</v>
      </c>
      <c r="I52" s="26">
        <v>1051890</v>
      </c>
      <c r="J52" s="26">
        <v>1154006</v>
      </c>
      <c r="K52" s="26">
        <v>1256122</v>
      </c>
      <c r="L52" s="26">
        <v>1358238</v>
      </c>
      <c r="M52" s="26">
        <v>1460354</v>
      </c>
      <c r="N52" s="26">
        <v>1562470</v>
      </c>
      <c r="O52" s="27">
        <v>1730876</v>
      </c>
    </row>
    <row r="55" spans="1:15" ht="15.75">
      <c r="A55" s="28"/>
      <c r="B55" s="41" t="s">
        <v>34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</row>
    <row r="56" spans="1:15" ht="12.75">
      <c r="A56" s="6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2"/>
    </row>
    <row r="57" spans="1:15" ht="12.75">
      <c r="A57" s="17" t="s">
        <v>32</v>
      </c>
      <c r="B57" s="18">
        <f>0</f>
        <v>0</v>
      </c>
      <c r="C57" s="18">
        <v>1</v>
      </c>
      <c r="D57" s="18">
        <v>2</v>
      </c>
      <c r="E57" s="18">
        <v>3</v>
      </c>
      <c r="F57" s="18">
        <v>4</v>
      </c>
      <c r="G57" s="18">
        <v>5</v>
      </c>
      <c r="H57" s="18">
        <v>6</v>
      </c>
      <c r="I57" s="19">
        <v>7</v>
      </c>
      <c r="J57" s="19">
        <v>8</v>
      </c>
      <c r="K57" s="19">
        <v>9</v>
      </c>
      <c r="L57" s="20" t="s">
        <v>33</v>
      </c>
      <c r="M57" s="19">
        <v>11</v>
      </c>
      <c r="N57" s="19">
        <v>12</v>
      </c>
      <c r="O57" s="21">
        <v>13</v>
      </c>
    </row>
    <row r="58" spans="1:15" ht="12.75">
      <c r="A58" s="6" t="s">
        <v>27</v>
      </c>
      <c r="B58" s="24">
        <v>77496092.20205984</v>
      </c>
      <c r="C58" s="24">
        <v>79797136.83178028</v>
      </c>
      <c r="D58" s="24">
        <v>82098181.46150073</v>
      </c>
      <c r="E58" s="24">
        <v>84399226.09122118</v>
      </c>
      <c r="F58" s="24">
        <v>86700270.72094165</v>
      </c>
      <c r="G58" s="24">
        <v>89001315.35066208</v>
      </c>
      <c r="H58" s="24">
        <v>91302359.98038255</v>
      </c>
      <c r="I58" s="24">
        <v>93603404.610103</v>
      </c>
      <c r="J58" s="24">
        <v>95904449.23982343</v>
      </c>
      <c r="K58" s="24">
        <v>98205493.8695439</v>
      </c>
      <c r="L58" s="14"/>
      <c r="M58" s="14"/>
      <c r="N58" s="14"/>
      <c r="O58" s="12"/>
    </row>
    <row r="59" spans="1:15" ht="12.75">
      <c r="A59" s="6" t="s">
        <v>28</v>
      </c>
      <c r="B59" s="24">
        <v>77496092.20205984</v>
      </c>
      <c r="C59" s="24">
        <v>79797136.83178028</v>
      </c>
      <c r="D59" s="24">
        <v>82098181.46150073</v>
      </c>
      <c r="E59" s="24">
        <v>84399226.09122118</v>
      </c>
      <c r="F59" s="24">
        <v>86700270.72094165</v>
      </c>
      <c r="G59" s="24">
        <v>89001315.35066208</v>
      </c>
      <c r="H59" s="24">
        <v>91302359.98038255</v>
      </c>
      <c r="I59" s="24">
        <v>93603404.610103</v>
      </c>
      <c r="J59" s="24">
        <v>95904449.23982343</v>
      </c>
      <c r="K59" s="24">
        <v>98205493.8695439</v>
      </c>
      <c r="L59" s="14"/>
      <c r="M59" s="14"/>
      <c r="N59" s="14"/>
      <c r="O59" s="12"/>
    </row>
    <row r="60" spans="1:15" ht="12.75">
      <c r="A60" s="6" t="s">
        <v>29</v>
      </c>
      <c r="B60" s="24">
        <v>65008760.17655713</v>
      </c>
      <c r="C60" s="24">
        <v>67309804.80627757</v>
      </c>
      <c r="D60" s="24">
        <v>69610849.43599804</v>
      </c>
      <c r="E60" s="24">
        <v>71911894.06571849</v>
      </c>
      <c r="F60" s="24">
        <v>74212938.69543894</v>
      </c>
      <c r="G60" s="24">
        <v>76513983.32515939</v>
      </c>
      <c r="H60" s="24">
        <v>78815027.95487984</v>
      </c>
      <c r="I60" s="24">
        <v>81116072.58460028</v>
      </c>
      <c r="J60" s="24">
        <v>83417117.21432075</v>
      </c>
      <c r="K60" s="24">
        <v>85718161.8440412</v>
      </c>
      <c r="L60" s="14"/>
      <c r="M60" s="14"/>
      <c r="N60" s="14"/>
      <c r="O60" s="12"/>
    </row>
    <row r="61" spans="1:15" ht="12.75">
      <c r="A61" s="2" t="s">
        <v>12</v>
      </c>
      <c r="B61" s="24">
        <v>57554117.704757236</v>
      </c>
      <c r="C61" s="24">
        <v>58594066.699362434</v>
      </c>
      <c r="D61" s="24">
        <v>59634015.69396763</v>
      </c>
      <c r="E61" s="24">
        <v>60673964.688572824</v>
      </c>
      <c r="F61" s="24">
        <v>61713913.68317803</v>
      </c>
      <c r="G61" s="24">
        <v>62753862.67778323</v>
      </c>
      <c r="H61" s="24">
        <v>63793811.67238843</v>
      </c>
      <c r="I61" s="24">
        <v>64833760.666993625</v>
      </c>
      <c r="J61" s="24">
        <v>65873709.661598824</v>
      </c>
      <c r="K61" s="24">
        <v>66913658.65620402</v>
      </c>
      <c r="L61" s="24">
        <v>67953607.65080923</v>
      </c>
      <c r="M61" s="24">
        <v>68993556.64541443</v>
      </c>
      <c r="N61" s="24">
        <v>70033505.64001961</v>
      </c>
      <c r="O61" s="25">
        <v>70033505.64001961</v>
      </c>
    </row>
    <row r="62" spans="1:15" ht="12.75">
      <c r="A62" s="2" t="s">
        <v>13</v>
      </c>
      <c r="B62" s="24">
        <v>54122334.47768514</v>
      </c>
      <c r="C62" s="24">
        <v>55162283.47229034</v>
      </c>
      <c r="D62" s="24">
        <v>56202232.466895536</v>
      </c>
      <c r="E62" s="24">
        <v>57242181.461500734</v>
      </c>
      <c r="F62" s="24">
        <v>58282130.45610593</v>
      </c>
      <c r="G62" s="24">
        <v>59322079.45071113</v>
      </c>
      <c r="H62" s="24">
        <v>60362028.44531633</v>
      </c>
      <c r="I62" s="24">
        <v>61401977.43992153</v>
      </c>
      <c r="J62" s="24">
        <v>62441926.43452673</v>
      </c>
      <c r="K62" s="24">
        <v>63481875.429131925</v>
      </c>
      <c r="L62" s="24">
        <v>64521824.42373712</v>
      </c>
      <c r="M62" s="24">
        <v>65561773.41834232</v>
      </c>
      <c r="N62" s="24">
        <v>66601722.41294752</v>
      </c>
      <c r="O62" s="25">
        <v>66601722.41294752</v>
      </c>
    </row>
    <row r="63" spans="1:15" ht="12.75">
      <c r="A63" s="2" t="s">
        <v>14</v>
      </c>
      <c r="B63" s="24">
        <v>47986041.19666503</v>
      </c>
      <c r="C63" s="24">
        <v>49025990.19127023</v>
      </c>
      <c r="D63" s="24">
        <v>50065939.18587543</v>
      </c>
      <c r="E63" s="24">
        <v>51105888.18048063</v>
      </c>
      <c r="F63" s="24">
        <v>52145837.17508583</v>
      </c>
      <c r="G63" s="24">
        <v>53185786.169691026</v>
      </c>
      <c r="H63" s="24">
        <v>54225735.164296225</v>
      </c>
      <c r="I63" s="24">
        <v>55265684.15890142</v>
      </c>
      <c r="J63" s="24">
        <v>56305633.15350662</v>
      </c>
      <c r="K63" s="24">
        <v>57345582.14811182</v>
      </c>
      <c r="L63" s="24">
        <v>58385531.14271702</v>
      </c>
      <c r="M63" s="24">
        <v>59425480.13732222</v>
      </c>
      <c r="N63" s="24">
        <v>60465429.131927416</v>
      </c>
      <c r="O63" s="25">
        <v>60465429.131927416</v>
      </c>
    </row>
    <row r="64" spans="1:15" ht="12.75">
      <c r="A64" s="2" t="s">
        <v>15</v>
      </c>
      <c r="B64" s="24">
        <v>44653667.48406082</v>
      </c>
      <c r="C64" s="24">
        <v>45693616.478666015</v>
      </c>
      <c r="D64" s="24">
        <v>46733565.47327121</v>
      </c>
      <c r="E64" s="24">
        <v>47773514.467876405</v>
      </c>
      <c r="F64" s="24">
        <v>48813463.46248161</v>
      </c>
      <c r="G64" s="24">
        <v>49853412.45708681</v>
      </c>
      <c r="H64" s="24">
        <v>50893361.45169201</v>
      </c>
      <c r="I64" s="24">
        <v>51933310.446297206</v>
      </c>
      <c r="J64" s="24">
        <v>52973259.440902404</v>
      </c>
      <c r="K64" s="24">
        <v>54013208.4355076</v>
      </c>
      <c r="L64" s="24">
        <v>55053157.43011281</v>
      </c>
      <c r="M64" s="24">
        <v>56093106.424718</v>
      </c>
      <c r="N64" s="24">
        <v>57133055.4193232</v>
      </c>
      <c r="O64" s="25">
        <v>57133055.4193232</v>
      </c>
    </row>
    <row r="65" spans="1:15" ht="12.75">
      <c r="A65" s="2" t="s">
        <v>16</v>
      </c>
      <c r="B65" s="24">
        <v>42321012.26091221</v>
      </c>
      <c r="C65" s="24">
        <v>43360961.25551741</v>
      </c>
      <c r="D65" s="24">
        <v>44400910.25012261</v>
      </c>
      <c r="E65" s="24">
        <v>45440859.244727805</v>
      </c>
      <c r="F65" s="24">
        <v>46480808.239333004</v>
      </c>
      <c r="G65" s="24">
        <v>47520757.2339382</v>
      </c>
      <c r="H65" s="24">
        <v>48560706.2285434</v>
      </c>
      <c r="I65" s="24">
        <v>49600655.2231486</v>
      </c>
      <c r="J65" s="24">
        <v>50640604.2177538</v>
      </c>
      <c r="K65" s="24">
        <v>51680553.212358996</v>
      </c>
      <c r="L65" s="24">
        <v>52720502.206964195</v>
      </c>
      <c r="M65" s="24">
        <v>53760451.20156939</v>
      </c>
      <c r="N65" s="24">
        <v>54800400.19617459</v>
      </c>
      <c r="O65" s="25">
        <v>54800400.19617459</v>
      </c>
    </row>
    <row r="66" spans="1:15" ht="12.75">
      <c r="A66" s="2" t="s">
        <v>17</v>
      </c>
      <c r="B66" s="24">
        <v>39988369.78911231</v>
      </c>
      <c r="C66" s="24">
        <v>41028318.783717506</v>
      </c>
      <c r="D66" s="24">
        <v>42068267.778322704</v>
      </c>
      <c r="E66" s="24">
        <v>43108216.772927895</v>
      </c>
      <c r="F66" s="24">
        <v>44148165.7675331</v>
      </c>
      <c r="G66" s="24">
        <v>45188114.7621383</v>
      </c>
      <c r="H66" s="24">
        <v>46228063.7567435</v>
      </c>
      <c r="I66" s="24">
        <v>47268012.7513487</v>
      </c>
      <c r="J66" s="24">
        <v>48307961.745953895</v>
      </c>
      <c r="K66" s="24">
        <v>49347910.74055909</v>
      </c>
      <c r="L66" s="24">
        <v>50387859.7351643</v>
      </c>
      <c r="M66" s="24">
        <v>51427808.72976949</v>
      </c>
      <c r="N66" s="24">
        <v>52467757.72437469</v>
      </c>
      <c r="O66" s="25">
        <v>52467757.72437469</v>
      </c>
    </row>
    <row r="67" spans="1:15" ht="12.75">
      <c r="A67" s="2" t="s">
        <v>18</v>
      </c>
      <c r="B67" s="24">
        <v>37655701.814615004</v>
      </c>
      <c r="C67" s="24">
        <v>38546026.483570375</v>
      </c>
      <c r="D67" s="24">
        <v>39436351.152525745</v>
      </c>
      <c r="E67" s="24">
        <v>40326675.821481116</v>
      </c>
      <c r="F67" s="24">
        <v>41217000.49043649</v>
      </c>
      <c r="G67" s="24">
        <v>42107325.15939185</v>
      </c>
      <c r="H67" s="24">
        <v>42997649.82834722</v>
      </c>
      <c r="I67" s="24">
        <v>43887974.49730259</v>
      </c>
      <c r="J67" s="24">
        <v>44778299.16625796</v>
      </c>
      <c r="K67" s="24">
        <v>45668623.83521333</v>
      </c>
      <c r="L67" s="24">
        <v>46558948.504168704</v>
      </c>
      <c r="M67" s="24">
        <v>47449273.17312408</v>
      </c>
      <c r="N67" s="24">
        <v>48339597.84207945</v>
      </c>
      <c r="O67" s="25">
        <v>48339597.84207945</v>
      </c>
    </row>
    <row r="68" spans="1:15" ht="12.75">
      <c r="A68" s="2" t="s">
        <v>19</v>
      </c>
      <c r="B68" s="24">
        <v>35656290.338401176</v>
      </c>
      <c r="C68" s="24">
        <v>36383971.55468367</v>
      </c>
      <c r="D68" s="24">
        <v>37111652.77096616</v>
      </c>
      <c r="E68" s="24">
        <v>37839333.98724865</v>
      </c>
      <c r="F68" s="24">
        <v>38567015.203531146</v>
      </c>
      <c r="G68" s="24">
        <v>39294696.41981363</v>
      </c>
      <c r="H68" s="24">
        <v>40022377.63609613</v>
      </c>
      <c r="I68" s="24">
        <v>40750058.852378614</v>
      </c>
      <c r="J68" s="24">
        <v>41477740.06866111</v>
      </c>
      <c r="K68" s="24">
        <v>42205421.2849436</v>
      </c>
      <c r="L68" s="24">
        <v>42933102.50122609</v>
      </c>
      <c r="M68" s="24">
        <v>43660783.717508584</v>
      </c>
      <c r="N68" s="24">
        <v>44388464.93379108</v>
      </c>
      <c r="O68" s="25">
        <v>44388464.93379108</v>
      </c>
    </row>
    <row r="69" spans="1:15" ht="12.75">
      <c r="A69" s="5" t="s">
        <v>20</v>
      </c>
      <c r="B69" s="26">
        <v>33323647.866601273</v>
      </c>
      <c r="C69" s="26">
        <v>33826994.60519862</v>
      </c>
      <c r="D69" s="26">
        <v>34330341.34379598</v>
      </c>
      <c r="E69" s="26">
        <v>34833688.082393326</v>
      </c>
      <c r="F69" s="26">
        <v>35337034.82099068</v>
      </c>
      <c r="G69" s="26">
        <v>35840381.55958803</v>
      </c>
      <c r="H69" s="26">
        <v>36343728.298185386</v>
      </c>
      <c r="I69" s="26">
        <v>36847075.036782734</v>
      </c>
      <c r="J69" s="26">
        <v>37350421.77538009</v>
      </c>
      <c r="K69" s="26">
        <v>37853768.51397744</v>
      </c>
      <c r="L69" s="26">
        <v>38357115.252574794</v>
      </c>
      <c r="M69" s="26">
        <v>38860461.99117214</v>
      </c>
      <c r="N69" s="26">
        <v>39363808.72976949</v>
      </c>
      <c r="O69" s="27">
        <v>39363808.72976949</v>
      </c>
    </row>
    <row r="72" spans="1:15" ht="15.75">
      <c r="A72" s="28"/>
      <c r="B72" s="45" t="s">
        <v>35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</row>
    <row r="73" spans="1:15" ht="12.75">
      <c r="A73" s="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2"/>
    </row>
    <row r="74" spans="1:15" ht="12.75">
      <c r="A74" s="17" t="s">
        <v>32</v>
      </c>
      <c r="B74" s="18">
        <f>0</f>
        <v>0</v>
      </c>
      <c r="C74" s="18">
        <v>1</v>
      </c>
      <c r="D74" s="18">
        <v>2</v>
      </c>
      <c r="E74" s="18">
        <v>3</v>
      </c>
      <c r="F74" s="18">
        <v>4</v>
      </c>
      <c r="G74" s="18">
        <v>5</v>
      </c>
      <c r="H74" s="18">
        <v>6</v>
      </c>
      <c r="I74" s="19">
        <v>7</v>
      </c>
      <c r="J74" s="19">
        <v>8</v>
      </c>
      <c r="K74" s="19">
        <v>9</v>
      </c>
      <c r="L74" s="20" t="s">
        <v>33</v>
      </c>
      <c r="M74" s="19">
        <v>11</v>
      </c>
      <c r="N74" s="19">
        <v>12</v>
      </c>
      <c r="O74" s="21">
        <v>13</v>
      </c>
    </row>
    <row r="75" spans="1:15" ht="12.75">
      <c r="A75" s="6" t="s">
        <v>27</v>
      </c>
      <c r="B75" s="24">
        <f>B24-B41-B58</f>
        <v>25293956.40794018</v>
      </c>
      <c r="C75" s="24">
        <f aca="true" t="shared" si="9" ref="C75:K75">C24-C41-C58</f>
        <v>25443963.823219717</v>
      </c>
      <c r="D75" s="24">
        <f t="shared" si="9"/>
        <v>25593971.238499284</v>
      </c>
      <c r="E75" s="24">
        <f t="shared" si="9"/>
        <v>25743978.65377882</v>
      </c>
      <c r="F75" s="24">
        <f t="shared" si="9"/>
        <v>25893986.06905836</v>
      </c>
      <c r="G75" s="24">
        <f t="shared" si="9"/>
        <v>26043993.484337926</v>
      </c>
      <c r="H75" s="24">
        <f t="shared" si="9"/>
        <v>26194000.899617463</v>
      </c>
      <c r="I75" s="24">
        <f t="shared" si="9"/>
        <v>26344008.314897016</v>
      </c>
      <c r="J75" s="24">
        <f t="shared" si="9"/>
        <v>26494015.730176583</v>
      </c>
      <c r="K75" s="24">
        <f t="shared" si="9"/>
        <v>26644023.14545612</v>
      </c>
      <c r="L75" s="14"/>
      <c r="M75" s="14"/>
      <c r="N75" s="14"/>
      <c r="O75" s="12"/>
    </row>
    <row r="76" spans="1:15" ht="12.75">
      <c r="A76" s="6" t="s">
        <v>28</v>
      </c>
      <c r="B76" s="24">
        <f aca="true" t="shared" si="10" ref="B76:K76">B25-B42-B59</f>
        <v>14749733.887940168</v>
      </c>
      <c r="C76" s="24">
        <f t="shared" si="10"/>
        <v>14899741.303219706</v>
      </c>
      <c r="D76" s="24">
        <f t="shared" si="10"/>
        <v>15049748.718499273</v>
      </c>
      <c r="E76" s="24">
        <f t="shared" si="10"/>
        <v>15199756.13377881</v>
      </c>
      <c r="F76" s="24">
        <f t="shared" si="10"/>
        <v>15349763.549058348</v>
      </c>
      <c r="G76" s="24">
        <f t="shared" si="10"/>
        <v>15499770.964337915</v>
      </c>
      <c r="H76" s="24">
        <f t="shared" si="10"/>
        <v>15649778.379617453</v>
      </c>
      <c r="I76" s="24">
        <f t="shared" si="10"/>
        <v>15799785.794897005</v>
      </c>
      <c r="J76" s="24">
        <f t="shared" si="10"/>
        <v>15949793.210176572</v>
      </c>
      <c r="K76" s="24">
        <f t="shared" si="10"/>
        <v>16099800.62545611</v>
      </c>
      <c r="L76" s="14"/>
      <c r="M76" s="14"/>
      <c r="N76" s="14"/>
      <c r="O76" s="12"/>
    </row>
    <row r="77" spans="1:15" ht="12.75">
      <c r="A77" s="6" t="s">
        <v>29</v>
      </c>
      <c r="B77" s="24">
        <f aca="true" t="shared" si="11" ref="B77:K77">B26-B43-B60</f>
        <v>16692843.393442877</v>
      </c>
      <c r="C77" s="24">
        <f t="shared" si="11"/>
        <v>16842850.80872242</v>
      </c>
      <c r="D77" s="24">
        <f t="shared" si="11"/>
        <v>16992858.224001974</v>
      </c>
      <c r="E77" s="24">
        <f t="shared" si="11"/>
        <v>17142865.63928151</v>
      </c>
      <c r="F77" s="24">
        <f t="shared" si="11"/>
        <v>17292873.054561064</v>
      </c>
      <c r="G77" s="24">
        <f t="shared" si="11"/>
        <v>17442880.469840616</v>
      </c>
      <c r="H77" s="24">
        <f t="shared" si="11"/>
        <v>17592887.88512017</v>
      </c>
      <c r="I77" s="24">
        <f t="shared" si="11"/>
        <v>17742895.30039972</v>
      </c>
      <c r="J77" s="24">
        <f t="shared" si="11"/>
        <v>17892902.715679258</v>
      </c>
      <c r="K77" s="24">
        <f t="shared" si="11"/>
        <v>18042910.13095881</v>
      </c>
      <c r="L77" s="14"/>
      <c r="M77" s="14"/>
      <c r="N77" s="14"/>
      <c r="O77" s="12"/>
    </row>
    <row r="78" spans="1:16" ht="12.75">
      <c r="A78" s="2" t="s">
        <v>12</v>
      </c>
      <c r="B78" s="24">
        <f aca="true" t="shared" si="12" ref="B78:O78">B27-B44-B61</f>
        <v>5690608.295242764</v>
      </c>
      <c r="C78" s="24">
        <f t="shared" si="12"/>
        <v>5986267.700637564</v>
      </c>
      <c r="D78" s="24">
        <f t="shared" si="12"/>
        <v>6281927.106032364</v>
      </c>
      <c r="E78" s="24">
        <f t="shared" si="12"/>
        <v>6577586.511427179</v>
      </c>
      <c r="F78" s="24">
        <f t="shared" si="12"/>
        <v>6873245.916821964</v>
      </c>
      <c r="G78" s="24">
        <f t="shared" si="12"/>
        <v>7168905.322216772</v>
      </c>
      <c r="H78" s="24">
        <f t="shared" si="12"/>
        <v>7464564.727611579</v>
      </c>
      <c r="I78" s="24">
        <f t="shared" si="12"/>
        <v>7760224.133006372</v>
      </c>
      <c r="J78" s="24">
        <f t="shared" si="12"/>
        <v>8055883.538401179</v>
      </c>
      <c r="K78" s="24">
        <f t="shared" si="12"/>
        <v>8351542.943795972</v>
      </c>
      <c r="L78" s="24">
        <f t="shared" si="12"/>
        <v>8647202.349190772</v>
      </c>
      <c r="M78" s="24">
        <f t="shared" si="12"/>
        <v>8942861.754585579</v>
      </c>
      <c r="N78" s="24">
        <f t="shared" si="12"/>
        <v>9238521.159980386</v>
      </c>
      <c r="O78" s="25">
        <f t="shared" si="12"/>
        <v>9319703.559980378</v>
      </c>
      <c r="P78" s="29"/>
    </row>
    <row r="79" spans="1:15" ht="12.75">
      <c r="A79" s="2" t="s">
        <v>13</v>
      </c>
      <c r="B79" s="24">
        <f aca="true" t="shared" si="13" ref="B79:K79">B28-B45-B62</f>
        <v>5017684.322314858</v>
      </c>
      <c r="C79" s="24">
        <f t="shared" si="13"/>
        <v>5313343.727709658</v>
      </c>
      <c r="D79" s="24">
        <f t="shared" si="13"/>
        <v>5609003.133104458</v>
      </c>
      <c r="E79" s="24">
        <f t="shared" si="13"/>
        <v>5904662.538499266</v>
      </c>
      <c r="F79" s="24">
        <f t="shared" si="13"/>
        <v>6200321.943894066</v>
      </c>
      <c r="G79" s="24">
        <f t="shared" si="13"/>
        <v>6495981.349288866</v>
      </c>
      <c r="H79" s="24">
        <f t="shared" si="13"/>
        <v>6791640.7546836585</v>
      </c>
      <c r="I79" s="24">
        <f t="shared" si="13"/>
        <v>7087300.160078466</v>
      </c>
      <c r="J79" s="24">
        <f t="shared" si="13"/>
        <v>7382959.565473273</v>
      </c>
      <c r="K79" s="24">
        <f t="shared" si="13"/>
        <v>7678618.970868081</v>
      </c>
      <c r="L79" s="24">
        <f aca="true" t="shared" si="14" ref="L79:O86">L28-L45-L62</f>
        <v>7974278.376262873</v>
      </c>
      <c r="M79" s="24">
        <f t="shared" si="14"/>
        <v>8269937.781657666</v>
      </c>
      <c r="N79" s="24">
        <f t="shared" si="14"/>
        <v>8565597.187052473</v>
      </c>
      <c r="O79" s="25">
        <f t="shared" si="14"/>
        <v>8646779.58705248</v>
      </c>
    </row>
    <row r="80" spans="1:15" ht="12.75">
      <c r="A80" s="2" t="s">
        <v>14</v>
      </c>
      <c r="B80" s="24">
        <f aca="true" t="shared" si="15" ref="B80:K80">B29-B46-B63</f>
        <v>6439470.803334966</v>
      </c>
      <c r="C80" s="24">
        <f t="shared" si="15"/>
        <v>6735130.208729759</v>
      </c>
      <c r="D80" s="24">
        <f t="shared" si="15"/>
        <v>7030789.614124566</v>
      </c>
      <c r="E80" s="24">
        <f t="shared" si="15"/>
        <v>7326449.019519374</v>
      </c>
      <c r="F80" s="24">
        <f t="shared" si="15"/>
        <v>7622108.424914166</v>
      </c>
      <c r="G80" s="24">
        <f t="shared" si="15"/>
        <v>7917767.830308974</v>
      </c>
      <c r="H80" s="24">
        <f t="shared" si="15"/>
        <v>8213427.235703766</v>
      </c>
      <c r="I80" s="24">
        <f t="shared" si="15"/>
        <v>8509086.641098574</v>
      </c>
      <c r="J80" s="24">
        <f t="shared" si="15"/>
        <v>8804746.046493381</v>
      </c>
      <c r="K80" s="24">
        <f t="shared" si="15"/>
        <v>9100405.451888174</v>
      </c>
      <c r="L80" s="24">
        <f t="shared" si="14"/>
        <v>9396064.857282981</v>
      </c>
      <c r="M80" s="24">
        <f t="shared" si="14"/>
        <v>9691724.262677774</v>
      </c>
      <c r="N80" s="24">
        <f t="shared" si="14"/>
        <v>9987383.668072581</v>
      </c>
      <c r="O80" s="25">
        <f t="shared" si="14"/>
        <v>10068566.068072572</v>
      </c>
    </row>
    <row r="81" spans="1:15" ht="12.75">
      <c r="A81" s="2" t="s">
        <v>15</v>
      </c>
      <c r="B81" s="24">
        <f aca="true" t="shared" si="16" ref="B81:K81">B30-B47-B64</f>
        <v>5716902.5159391835</v>
      </c>
      <c r="C81" s="24">
        <f t="shared" si="16"/>
        <v>6012561.921333984</v>
      </c>
      <c r="D81" s="24">
        <f t="shared" si="16"/>
        <v>6308221.326728784</v>
      </c>
      <c r="E81" s="24">
        <f t="shared" si="16"/>
        <v>6603880.732123598</v>
      </c>
      <c r="F81" s="24">
        <f t="shared" si="16"/>
        <v>6899540.137518391</v>
      </c>
      <c r="G81" s="24">
        <f t="shared" si="16"/>
        <v>7195199.542913191</v>
      </c>
      <c r="H81" s="24">
        <f t="shared" si="16"/>
        <v>7490858.948307991</v>
      </c>
      <c r="I81" s="24">
        <f t="shared" si="16"/>
        <v>7786518.353702791</v>
      </c>
      <c r="J81" s="24">
        <f t="shared" si="16"/>
        <v>8082177.7590975985</v>
      </c>
      <c r="K81" s="24">
        <f t="shared" si="16"/>
        <v>8377837.1644923985</v>
      </c>
      <c r="L81" s="24">
        <f t="shared" si="14"/>
        <v>8673496.569887191</v>
      </c>
      <c r="M81" s="24">
        <f t="shared" si="14"/>
        <v>8969155.975282006</v>
      </c>
      <c r="N81" s="24">
        <f t="shared" si="14"/>
        <v>9264815.380676799</v>
      </c>
      <c r="O81" s="25">
        <f t="shared" si="14"/>
        <v>9345997.78067679</v>
      </c>
    </row>
    <row r="82" spans="1:15" ht="12.75">
      <c r="A82" s="2" t="s">
        <v>16</v>
      </c>
      <c r="B82" s="24">
        <f aca="true" t="shared" si="17" ref="B82:K82">B31-B48-B65</f>
        <v>5200120.939087786</v>
      </c>
      <c r="C82" s="24">
        <f t="shared" si="17"/>
        <v>5495780.344482586</v>
      </c>
      <c r="D82" s="24">
        <f t="shared" si="17"/>
        <v>5791439.749877393</v>
      </c>
      <c r="E82" s="24">
        <f t="shared" si="17"/>
        <v>6087099.155272193</v>
      </c>
      <c r="F82" s="24">
        <f t="shared" si="17"/>
        <v>6382758.560666993</v>
      </c>
      <c r="G82" s="24">
        <f t="shared" si="17"/>
        <v>6678417.966061793</v>
      </c>
      <c r="H82" s="24">
        <f t="shared" si="17"/>
        <v>6974077.371456593</v>
      </c>
      <c r="I82" s="24">
        <f t="shared" si="17"/>
        <v>7269736.776851393</v>
      </c>
      <c r="J82" s="24">
        <f t="shared" si="17"/>
        <v>7565396.182246201</v>
      </c>
      <c r="K82" s="24">
        <f t="shared" si="17"/>
        <v>7861055.587641001</v>
      </c>
      <c r="L82" s="24">
        <f t="shared" si="14"/>
        <v>8156714.993035801</v>
      </c>
      <c r="M82" s="24">
        <f t="shared" si="14"/>
        <v>8452374.3984306</v>
      </c>
      <c r="N82" s="24">
        <f t="shared" si="14"/>
        <v>8748033.8038254</v>
      </c>
      <c r="O82" s="25">
        <f t="shared" si="14"/>
        <v>8829216.2038254</v>
      </c>
    </row>
    <row r="83" spans="1:15" ht="12.75">
      <c r="A83" s="2" t="s">
        <v>17</v>
      </c>
      <c r="B83" s="24">
        <f aca="true" t="shared" si="18" ref="B83:K83">B32-B49-B66</f>
        <v>4672993.01088769</v>
      </c>
      <c r="C83" s="24">
        <f t="shared" si="18"/>
        <v>4968652.41628249</v>
      </c>
      <c r="D83" s="24">
        <f t="shared" si="18"/>
        <v>5264311.82167729</v>
      </c>
      <c r="E83" s="24">
        <f t="shared" si="18"/>
        <v>5559971.227072105</v>
      </c>
      <c r="F83" s="24">
        <f t="shared" si="18"/>
        <v>5855630.632466897</v>
      </c>
      <c r="G83" s="24">
        <f t="shared" si="18"/>
        <v>6151290.037861697</v>
      </c>
      <c r="H83" s="24">
        <f t="shared" si="18"/>
        <v>6446949.443256497</v>
      </c>
      <c r="I83" s="24">
        <f t="shared" si="18"/>
        <v>6742608.848651297</v>
      </c>
      <c r="J83" s="24">
        <f t="shared" si="18"/>
        <v>7038268.254046105</v>
      </c>
      <c r="K83" s="24">
        <f t="shared" si="18"/>
        <v>7333927.659440905</v>
      </c>
      <c r="L83" s="24">
        <f t="shared" si="14"/>
        <v>7629587.064835697</v>
      </c>
      <c r="M83" s="24">
        <f t="shared" si="14"/>
        <v>7925246.470230505</v>
      </c>
      <c r="N83" s="24">
        <f t="shared" si="14"/>
        <v>8220905.875625305</v>
      </c>
      <c r="O83" s="25">
        <f t="shared" si="14"/>
        <v>8302088.275625303</v>
      </c>
    </row>
    <row r="84" spans="1:15" ht="12.75">
      <c r="A84" s="2" t="s">
        <v>18</v>
      </c>
      <c r="B84" s="24">
        <f aca="true" t="shared" si="19" ref="B84:K84">B33-B50-B67</f>
        <v>4167338.9853849933</v>
      </c>
      <c r="C84" s="24">
        <f t="shared" si="19"/>
        <v>4423445.916429631</v>
      </c>
      <c r="D84" s="24">
        <f t="shared" si="19"/>
        <v>4679552.847474255</v>
      </c>
      <c r="E84" s="24">
        <f t="shared" si="19"/>
        <v>4935659.778518885</v>
      </c>
      <c r="F84" s="24">
        <f t="shared" si="19"/>
        <v>5191766.709563516</v>
      </c>
      <c r="G84" s="24">
        <f t="shared" si="19"/>
        <v>5447873.640608147</v>
      </c>
      <c r="H84" s="24">
        <f t="shared" si="19"/>
        <v>5703980.5716527775</v>
      </c>
      <c r="I84" s="24">
        <f t="shared" si="19"/>
        <v>5960087.502697408</v>
      </c>
      <c r="J84" s="24">
        <f t="shared" si="19"/>
        <v>6216194.433742039</v>
      </c>
      <c r="K84" s="24">
        <f t="shared" si="19"/>
        <v>6472301.36478667</v>
      </c>
      <c r="L84" s="24">
        <f t="shared" si="14"/>
        <v>6728408.295831293</v>
      </c>
      <c r="M84" s="24">
        <f t="shared" si="14"/>
        <v>6984515.226875916</v>
      </c>
      <c r="N84" s="24">
        <f t="shared" si="14"/>
        <v>7240622.157920547</v>
      </c>
      <c r="O84" s="25">
        <f t="shared" si="14"/>
        <v>7309381.757920548</v>
      </c>
    </row>
    <row r="85" spans="1:15" ht="12.75">
      <c r="A85" s="2" t="s">
        <v>19</v>
      </c>
      <c r="B85" s="24">
        <f aca="true" t="shared" si="20" ref="B85:K85">B34-B51-B68</f>
        <v>3726270.461598821</v>
      </c>
      <c r="C85" s="24">
        <f t="shared" si="20"/>
        <v>3936490.4453163296</v>
      </c>
      <c r="D85" s="24">
        <f t="shared" si="20"/>
        <v>4146710.4290338457</v>
      </c>
      <c r="E85" s="24">
        <f t="shared" si="20"/>
        <v>4356930.412751347</v>
      </c>
      <c r="F85" s="24">
        <f t="shared" si="20"/>
        <v>4567150.396468855</v>
      </c>
      <c r="G85" s="24">
        <f t="shared" si="20"/>
        <v>4777370.380186364</v>
      </c>
      <c r="H85" s="24">
        <f t="shared" si="20"/>
        <v>4987590.363903873</v>
      </c>
      <c r="I85" s="24">
        <f t="shared" si="20"/>
        <v>5197810.347621389</v>
      </c>
      <c r="J85" s="24">
        <f t="shared" si="20"/>
        <v>5408030.33133889</v>
      </c>
      <c r="K85" s="24">
        <f t="shared" si="20"/>
        <v>5618250.3150563985</v>
      </c>
      <c r="L85" s="24">
        <f t="shared" si="14"/>
        <v>5828470.298773907</v>
      </c>
      <c r="M85" s="24">
        <f t="shared" si="14"/>
        <v>6038690.282491416</v>
      </c>
      <c r="N85" s="24">
        <f t="shared" si="14"/>
        <v>6248910.266208924</v>
      </c>
      <c r="O85" s="25">
        <f t="shared" si="14"/>
        <v>6306827.866208926</v>
      </c>
    </row>
    <row r="86" spans="1:15" ht="12.75">
      <c r="A86" s="5" t="s">
        <v>20</v>
      </c>
      <c r="B86" s="26">
        <f aca="true" t="shared" si="21" ref="B86:K86">B35-B52-B69</f>
        <v>3196369.3333987296</v>
      </c>
      <c r="C86" s="26">
        <f t="shared" si="21"/>
        <v>3354356.1948013753</v>
      </c>
      <c r="D86" s="26">
        <f t="shared" si="21"/>
        <v>3512343.056204021</v>
      </c>
      <c r="E86" s="26">
        <f t="shared" si="21"/>
        <v>3670329.917606674</v>
      </c>
      <c r="F86" s="26">
        <f t="shared" si="21"/>
        <v>3828316.7790093124</v>
      </c>
      <c r="G86" s="26">
        <f t="shared" si="21"/>
        <v>3986303.640411973</v>
      </c>
      <c r="H86" s="26">
        <f t="shared" si="21"/>
        <v>4144290.5018146113</v>
      </c>
      <c r="I86" s="26">
        <f t="shared" si="21"/>
        <v>4302277.363217264</v>
      </c>
      <c r="J86" s="26">
        <f t="shared" si="21"/>
        <v>4460264.22461991</v>
      </c>
      <c r="K86" s="26">
        <f t="shared" si="21"/>
        <v>4618251.086022556</v>
      </c>
      <c r="L86" s="26">
        <f t="shared" si="14"/>
        <v>4776237.947425209</v>
      </c>
      <c r="M86" s="26">
        <f t="shared" si="14"/>
        <v>4934224.808827855</v>
      </c>
      <c r="N86" s="26">
        <f t="shared" si="14"/>
        <v>5092211.670230508</v>
      </c>
      <c r="O86" s="27">
        <f t="shared" si="14"/>
        <v>5154762.470230512</v>
      </c>
    </row>
    <row r="89" spans="1:15" ht="15.75">
      <c r="A89" s="28"/>
      <c r="B89" s="45" t="s">
        <v>60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1:15" ht="12.75">
      <c r="A90" s="6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2"/>
    </row>
    <row r="91" spans="1:15" ht="12.75">
      <c r="A91" s="17" t="s">
        <v>32</v>
      </c>
      <c r="B91" s="18">
        <f>0</f>
        <v>0</v>
      </c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  <c r="I91" s="19">
        <v>7</v>
      </c>
      <c r="J91" s="19">
        <v>8</v>
      </c>
      <c r="K91" s="19">
        <v>9</v>
      </c>
      <c r="L91" s="20" t="s">
        <v>33</v>
      </c>
      <c r="M91" s="19">
        <v>11</v>
      </c>
      <c r="N91" s="19">
        <v>12</v>
      </c>
      <c r="O91" s="21">
        <v>13</v>
      </c>
    </row>
    <row r="92" spans="1:15" ht="12.75">
      <c r="A92" s="6" t="s">
        <v>27</v>
      </c>
      <c r="B92" s="24">
        <f aca="true" t="shared" si="22" ref="B92:B101">B75/13</f>
        <v>1945688.9544569368</v>
      </c>
      <c r="C92" s="24">
        <f aca="true" t="shared" si="23" ref="C92:O92">C75/13</f>
        <v>1957227.9864015167</v>
      </c>
      <c r="D92" s="24">
        <f t="shared" si="23"/>
        <v>1968767.0183460987</v>
      </c>
      <c r="E92" s="24">
        <f t="shared" si="23"/>
        <v>1980306.0502906786</v>
      </c>
      <c r="F92" s="24">
        <f t="shared" si="23"/>
        <v>1991845.0822352583</v>
      </c>
      <c r="G92" s="24">
        <f t="shared" si="23"/>
        <v>2003384.1141798405</v>
      </c>
      <c r="H92" s="24">
        <f t="shared" si="23"/>
        <v>2014923.1461244202</v>
      </c>
      <c r="I92" s="24">
        <f t="shared" si="23"/>
        <v>2026462.1780690013</v>
      </c>
      <c r="J92" s="24">
        <f t="shared" si="23"/>
        <v>2038001.2100135833</v>
      </c>
      <c r="K92" s="24">
        <f t="shared" si="23"/>
        <v>2049540.2419581632</v>
      </c>
      <c r="L92" s="24">
        <f t="shared" si="23"/>
        <v>0</v>
      </c>
      <c r="M92" s="24">
        <f t="shared" si="23"/>
        <v>0</v>
      </c>
      <c r="N92" s="24">
        <f t="shared" si="23"/>
        <v>0</v>
      </c>
      <c r="O92" s="25">
        <f t="shared" si="23"/>
        <v>0</v>
      </c>
    </row>
    <row r="93" spans="1:15" ht="12.75">
      <c r="A93" s="6" t="s">
        <v>28</v>
      </c>
      <c r="B93" s="24">
        <f t="shared" si="22"/>
        <v>1134594.914456936</v>
      </c>
      <c r="C93" s="24">
        <f aca="true" t="shared" si="24" ref="C93:O93">C76/13</f>
        <v>1146133.9464015157</v>
      </c>
      <c r="D93" s="24">
        <f t="shared" si="24"/>
        <v>1157672.978346098</v>
      </c>
      <c r="E93" s="24">
        <f t="shared" si="24"/>
        <v>1169212.0102906777</v>
      </c>
      <c r="F93" s="24">
        <f t="shared" si="24"/>
        <v>1180751.0422352576</v>
      </c>
      <c r="G93" s="24">
        <f t="shared" si="24"/>
        <v>1192290.0741798396</v>
      </c>
      <c r="H93" s="24">
        <f t="shared" si="24"/>
        <v>1203829.1061244195</v>
      </c>
      <c r="I93" s="24">
        <f t="shared" si="24"/>
        <v>1215368.1380690003</v>
      </c>
      <c r="J93" s="24">
        <f t="shared" si="24"/>
        <v>1226907.1700135826</v>
      </c>
      <c r="K93" s="24">
        <f t="shared" si="24"/>
        <v>1238446.2019581622</v>
      </c>
      <c r="L93" s="24">
        <f t="shared" si="24"/>
        <v>0</v>
      </c>
      <c r="M93" s="24">
        <f t="shared" si="24"/>
        <v>0</v>
      </c>
      <c r="N93" s="24">
        <f t="shared" si="24"/>
        <v>0</v>
      </c>
      <c r="O93" s="25">
        <f t="shared" si="24"/>
        <v>0</v>
      </c>
    </row>
    <row r="94" spans="1:15" ht="12.75">
      <c r="A94" s="6" t="s">
        <v>29</v>
      </c>
      <c r="B94" s="24">
        <f t="shared" si="22"/>
        <v>1284064.8764186827</v>
      </c>
      <c r="C94" s="24">
        <f aca="true" t="shared" si="25" ref="C94:O94">C77/13</f>
        <v>1295603.9083632631</v>
      </c>
      <c r="D94" s="24">
        <f t="shared" si="25"/>
        <v>1307142.9403078442</v>
      </c>
      <c r="E94" s="24">
        <f t="shared" si="25"/>
        <v>1318681.9722524239</v>
      </c>
      <c r="F94" s="24">
        <f t="shared" si="25"/>
        <v>1330221.004197005</v>
      </c>
      <c r="G94" s="24">
        <f t="shared" si="25"/>
        <v>1341760.0361415858</v>
      </c>
      <c r="H94" s="24">
        <f t="shared" si="25"/>
        <v>1353299.0680861669</v>
      </c>
      <c r="I94" s="24">
        <f t="shared" si="25"/>
        <v>1364838.1000307477</v>
      </c>
      <c r="J94" s="24">
        <f t="shared" si="25"/>
        <v>1376377.1319753276</v>
      </c>
      <c r="K94" s="24">
        <f t="shared" si="25"/>
        <v>1387916.1639199085</v>
      </c>
      <c r="L94" s="24">
        <f t="shared" si="25"/>
        <v>0</v>
      </c>
      <c r="M94" s="24">
        <f t="shared" si="25"/>
        <v>0</v>
      </c>
      <c r="N94" s="24">
        <f t="shared" si="25"/>
        <v>0</v>
      </c>
      <c r="O94" s="25">
        <f t="shared" si="25"/>
        <v>0</v>
      </c>
    </row>
    <row r="95" spans="1:15" ht="12.75">
      <c r="A95" s="2" t="s">
        <v>12</v>
      </c>
      <c r="B95" s="24">
        <f t="shared" si="22"/>
        <v>437739.0996340588</v>
      </c>
      <c r="C95" s="24">
        <f aca="true" t="shared" si="26" ref="C95:O95">C78/13</f>
        <v>460482.13081827416</v>
      </c>
      <c r="D95" s="24">
        <f t="shared" si="26"/>
        <v>483225.16200248955</v>
      </c>
      <c r="E95" s="24">
        <f t="shared" si="26"/>
        <v>505968.19318670605</v>
      </c>
      <c r="F95" s="24">
        <f t="shared" si="26"/>
        <v>528711.2243709203</v>
      </c>
      <c r="G95" s="24">
        <f t="shared" si="26"/>
        <v>551454.2555551362</v>
      </c>
      <c r="H95" s="24">
        <f t="shared" si="26"/>
        <v>574197.2867393523</v>
      </c>
      <c r="I95" s="24">
        <f t="shared" si="26"/>
        <v>596940.317923567</v>
      </c>
      <c r="J95" s="24">
        <f t="shared" si="26"/>
        <v>619683.349107783</v>
      </c>
      <c r="K95" s="24">
        <f t="shared" si="26"/>
        <v>642426.3802919978</v>
      </c>
      <c r="L95" s="24">
        <f t="shared" si="26"/>
        <v>665169.4114762133</v>
      </c>
      <c r="M95" s="24">
        <f t="shared" si="26"/>
        <v>687912.4426604292</v>
      </c>
      <c r="N95" s="24">
        <f t="shared" si="26"/>
        <v>710655.4738446451</v>
      </c>
      <c r="O95" s="25">
        <f t="shared" si="26"/>
        <v>716900.2738446444</v>
      </c>
    </row>
    <row r="96" spans="1:15" ht="12.75">
      <c r="A96" s="2" t="s">
        <v>13</v>
      </c>
      <c r="B96" s="24">
        <f t="shared" si="22"/>
        <v>385975.717101143</v>
      </c>
      <c r="C96" s="24">
        <f aca="true" t="shared" si="27" ref="C96:O96">C79/13</f>
        <v>408718.74828535836</v>
      </c>
      <c r="D96" s="24">
        <f t="shared" si="27"/>
        <v>431461.77946957375</v>
      </c>
      <c r="E96" s="24">
        <f t="shared" si="27"/>
        <v>454204.81065378967</v>
      </c>
      <c r="F96" s="24">
        <f t="shared" si="27"/>
        <v>476947.84183800506</v>
      </c>
      <c r="G96" s="24">
        <f t="shared" si="27"/>
        <v>499690.87302222045</v>
      </c>
      <c r="H96" s="24">
        <f t="shared" si="27"/>
        <v>522433.90420643525</v>
      </c>
      <c r="I96" s="24">
        <f t="shared" si="27"/>
        <v>545176.9353906512</v>
      </c>
      <c r="J96" s="24">
        <f t="shared" si="27"/>
        <v>567919.9665748671</v>
      </c>
      <c r="K96" s="24">
        <f t="shared" si="27"/>
        <v>590662.9977590832</v>
      </c>
      <c r="L96" s="24">
        <f t="shared" si="27"/>
        <v>613406.0289432979</v>
      </c>
      <c r="M96" s="24">
        <f t="shared" si="27"/>
        <v>636149.0601275128</v>
      </c>
      <c r="N96" s="24">
        <f t="shared" si="27"/>
        <v>658892.0913117287</v>
      </c>
      <c r="O96" s="25">
        <f t="shared" si="27"/>
        <v>665136.8913117292</v>
      </c>
    </row>
    <row r="97" spans="1:15" ht="12.75">
      <c r="A97" s="2" t="s">
        <v>14</v>
      </c>
      <c r="B97" s="24">
        <f t="shared" si="22"/>
        <v>495343.90794884355</v>
      </c>
      <c r="C97" s="24">
        <f aca="true" t="shared" si="28" ref="C97:O97">C80/13</f>
        <v>518086.93913305836</v>
      </c>
      <c r="D97" s="24">
        <f t="shared" si="28"/>
        <v>540829.9703172743</v>
      </c>
      <c r="E97" s="24">
        <f t="shared" si="28"/>
        <v>563573.0015014902</v>
      </c>
      <c r="F97" s="24">
        <f t="shared" si="28"/>
        <v>586316.0326857051</v>
      </c>
      <c r="G97" s="24">
        <f t="shared" si="28"/>
        <v>609059.063869921</v>
      </c>
      <c r="H97" s="24">
        <f t="shared" si="28"/>
        <v>631802.0950541359</v>
      </c>
      <c r="I97" s="24">
        <f t="shared" si="28"/>
        <v>654545.1262383518</v>
      </c>
      <c r="J97" s="24">
        <f t="shared" si="28"/>
        <v>677288.1574225678</v>
      </c>
      <c r="K97" s="24">
        <f t="shared" si="28"/>
        <v>700031.1886067826</v>
      </c>
      <c r="L97" s="24">
        <f t="shared" si="28"/>
        <v>722774.2197909986</v>
      </c>
      <c r="M97" s="24">
        <f t="shared" si="28"/>
        <v>745517.2509752134</v>
      </c>
      <c r="N97" s="24">
        <f t="shared" si="28"/>
        <v>768260.2821594293</v>
      </c>
      <c r="O97" s="25">
        <f t="shared" si="28"/>
        <v>774505.0821594286</v>
      </c>
    </row>
    <row r="98" spans="1:15" ht="12.75">
      <c r="A98" s="2" t="s">
        <v>15</v>
      </c>
      <c r="B98" s="24">
        <f t="shared" si="22"/>
        <v>439761.7319953218</v>
      </c>
      <c r="C98" s="24">
        <f aca="true" t="shared" si="29" ref="C98:O98">C81/13</f>
        <v>462504.7631795372</v>
      </c>
      <c r="D98" s="24">
        <f t="shared" si="29"/>
        <v>485247.7943637526</v>
      </c>
      <c r="E98" s="24">
        <f t="shared" si="29"/>
        <v>507990.8255479691</v>
      </c>
      <c r="F98" s="24">
        <f t="shared" si="29"/>
        <v>530733.856732184</v>
      </c>
      <c r="G98" s="24">
        <f t="shared" si="29"/>
        <v>553476.8879163993</v>
      </c>
      <c r="H98" s="24">
        <f t="shared" si="29"/>
        <v>576219.9191006147</v>
      </c>
      <c r="I98" s="24">
        <f t="shared" si="29"/>
        <v>598962.9502848301</v>
      </c>
      <c r="J98" s="24">
        <f t="shared" si="29"/>
        <v>621705.9814690461</v>
      </c>
      <c r="K98" s="24">
        <f t="shared" si="29"/>
        <v>644449.0126532614</v>
      </c>
      <c r="L98" s="24">
        <f t="shared" si="29"/>
        <v>667192.0438374763</v>
      </c>
      <c r="M98" s="24">
        <f t="shared" si="29"/>
        <v>689935.0750216928</v>
      </c>
      <c r="N98" s="24">
        <f t="shared" si="29"/>
        <v>712678.1062059075</v>
      </c>
      <c r="O98" s="25">
        <f t="shared" si="29"/>
        <v>718922.9062059069</v>
      </c>
    </row>
    <row r="99" spans="1:15" ht="12.75">
      <c r="A99" s="2" t="s">
        <v>16</v>
      </c>
      <c r="B99" s="24">
        <f t="shared" si="22"/>
        <v>400009.30300675274</v>
      </c>
      <c r="C99" s="24">
        <f aca="true" t="shared" si="30" ref="C99:O99">C82/13</f>
        <v>422752.33419096813</v>
      </c>
      <c r="D99" s="24">
        <f t="shared" si="30"/>
        <v>445495.3653751841</v>
      </c>
      <c r="E99" s="24">
        <f t="shared" si="30"/>
        <v>468238.3965593995</v>
      </c>
      <c r="F99" s="24">
        <f t="shared" si="30"/>
        <v>490981.4277436149</v>
      </c>
      <c r="G99" s="24">
        <f t="shared" si="30"/>
        <v>513724.4589278303</v>
      </c>
      <c r="H99" s="24">
        <f t="shared" si="30"/>
        <v>536467.4901120457</v>
      </c>
      <c r="I99" s="24">
        <f t="shared" si="30"/>
        <v>559210.521296261</v>
      </c>
      <c r="J99" s="24">
        <f t="shared" si="30"/>
        <v>581953.552480477</v>
      </c>
      <c r="K99" s="24">
        <f t="shared" si="30"/>
        <v>604696.5836646924</v>
      </c>
      <c r="L99" s="24">
        <f t="shared" si="30"/>
        <v>627439.6148489078</v>
      </c>
      <c r="M99" s="24">
        <f t="shared" si="30"/>
        <v>650182.6460331231</v>
      </c>
      <c r="N99" s="24">
        <f t="shared" si="30"/>
        <v>672925.6772173385</v>
      </c>
      <c r="O99" s="25">
        <f t="shared" si="30"/>
        <v>679170.4772173384</v>
      </c>
    </row>
    <row r="100" spans="1:15" ht="12.75">
      <c r="A100" s="2" t="s">
        <v>17</v>
      </c>
      <c r="B100" s="24">
        <f t="shared" si="22"/>
        <v>359461.0008375146</v>
      </c>
      <c r="C100" s="24">
        <f aca="true" t="shared" si="31" ref="C100:O100">C83/13</f>
        <v>382204.03202173</v>
      </c>
      <c r="D100" s="24">
        <f t="shared" si="31"/>
        <v>404947.06320594536</v>
      </c>
      <c r="E100" s="24">
        <f t="shared" si="31"/>
        <v>427690.0943901619</v>
      </c>
      <c r="F100" s="24">
        <f t="shared" si="31"/>
        <v>450433.1255743767</v>
      </c>
      <c r="G100" s="24">
        <f t="shared" si="31"/>
        <v>473176.1567585921</v>
      </c>
      <c r="H100" s="24">
        <f t="shared" si="31"/>
        <v>495919.1879428075</v>
      </c>
      <c r="I100" s="24">
        <f t="shared" si="31"/>
        <v>518662.2191270229</v>
      </c>
      <c r="J100" s="24">
        <f t="shared" si="31"/>
        <v>541405.2503112388</v>
      </c>
      <c r="K100" s="24">
        <f t="shared" si="31"/>
        <v>564148.2814954543</v>
      </c>
      <c r="L100" s="24">
        <f t="shared" si="31"/>
        <v>586891.312679669</v>
      </c>
      <c r="M100" s="24">
        <f t="shared" si="31"/>
        <v>609634.343863885</v>
      </c>
      <c r="N100" s="24">
        <f t="shared" si="31"/>
        <v>632377.3750481004</v>
      </c>
      <c r="O100" s="25">
        <f t="shared" si="31"/>
        <v>638622.1750481003</v>
      </c>
    </row>
    <row r="101" spans="1:15" ht="12.75">
      <c r="A101" s="2" t="s">
        <v>18</v>
      </c>
      <c r="B101" s="24">
        <f t="shared" si="22"/>
        <v>320564.5373373072</v>
      </c>
      <c r="C101" s="24">
        <f aca="true" t="shared" si="32" ref="C101:O101">C84/13</f>
        <v>340265.070494587</v>
      </c>
      <c r="D101" s="24">
        <f t="shared" si="32"/>
        <v>359965.60365186573</v>
      </c>
      <c r="E101" s="24">
        <f t="shared" si="32"/>
        <v>379666.13680914504</v>
      </c>
      <c r="F101" s="24">
        <f t="shared" si="32"/>
        <v>399366.6699664243</v>
      </c>
      <c r="G101" s="24">
        <f t="shared" si="32"/>
        <v>419067.2031237036</v>
      </c>
      <c r="H101" s="24">
        <f t="shared" si="32"/>
        <v>438767.7362809829</v>
      </c>
      <c r="I101" s="24">
        <f t="shared" si="32"/>
        <v>458468.26943826216</v>
      </c>
      <c r="J101" s="24">
        <f t="shared" si="32"/>
        <v>478168.80259554146</v>
      </c>
      <c r="K101" s="24">
        <f t="shared" si="32"/>
        <v>497869.3357528207</v>
      </c>
      <c r="L101" s="24">
        <f t="shared" si="32"/>
        <v>517569.86891009944</v>
      </c>
      <c r="M101" s="24">
        <f t="shared" si="32"/>
        <v>537270.4020673782</v>
      </c>
      <c r="N101" s="24">
        <f t="shared" si="32"/>
        <v>556970.9352246574</v>
      </c>
      <c r="O101" s="25">
        <f t="shared" si="32"/>
        <v>562260.1352246576</v>
      </c>
    </row>
    <row r="102" spans="1:15" ht="12.75">
      <c r="A102" s="2" t="s">
        <v>19</v>
      </c>
      <c r="B102" s="24">
        <f aca="true" t="shared" si="33" ref="B102:O102">B85/13</f>
        <v>286636.18935375544</v>
      </c>
      <c r="C102" s="24">
        <f t="shared" si="33"/>
        <v>302806.95733202534</v>
      </c>
      <c r="D102" s="24">
        <f t="shared" si="33"/>
        <v>318977.7253102958</v>
      </c>
      <c r="E102" s="24">
        <f t="shared" si="33"/>
        <v>335148.49328856514</v>
      </c>
      <c r="F102" s="24">
        <f t="shared" si="33"/>
        <v>351319.26126683503</v>
      </c>
      <c r="G102" s="24">
        <f t="shared" si="33"/>
        <v>367490.02924510493</v>
      </c>
      <c r="H102" s="24">
        <f t="shared" si="33"/>
        <v>383660.79722337483</v>
      </c>
      <c r="I102" s="24">
        <f t="shared" si="33"/>
        <v>399831.5652016453</v>
      </c>
      <c r="J102" s="24">
        <f t="shared" si="33"/>
        <v>416002.3331799146</v>
      </c>
      <c r="K102" s="24">
        <f t="shared" si="33"/>
        <v>432173.1011581845</v>
      </c>
      <c r="L102" s="24">
        <f t="shared" si="33"/>
        <v>448343.8691364544</v>
      </c>
      <c r="M102" s="24">
        <f t="shared" si="33"/>
        <v>464514.63711472426</v>
      </c>
      <c r="N102" s="24">
        <f t="shared" si="33"/>
        <v>480685.40509299416</v>
      </c>
      <c r="O102" s="25">
        <f t="shared" si="33"/>
        <v>485140.6050929943</v>
      </c>
    </row>
    <row r="103" spans="1:15" ht="12.75">
      <c r="A103" s="5" t="s">
        <v>20</v>
      </c>
      <c r="B103" s="26">
        <f aca="true" t="shared" si="34" ref="B103:O103">B86/13</f>
        <v>245874.56410759458</v>
      </c>
      <c r="C103" s="26">
        <f t="shared" si="34"/>
        <v>258027.3996001058</v>
      </c>
      <c r="D103" s="26">
        <f t="shared" si="34"/>
        <v>270180.235092617</v>
      </c>
      <c r="E103" s="26">
        <f t="shared" si="34"/>
        <v>282333.0705851288</v>
      </c>
      <c r="F103" s="26">
        <f t="shared" si="34"/>
        <v>294485.90607763943</v>
      </c>
      <c r="G103" s="26">
        <f t="shared" si="34"/>
        <v>306638.74157015176</v>
      </c>
      <c r="H103" s="26">
        <f t="shared" si="34"/>
        <v>318791.5770626624</v>
      </c>
      <c r="I103" s="26">
        <f t="shared" si="34"/>
        <v>330944.4125551742</v>
      </c>
      <c r="J103" s="26">
        <f t="shared" si="34"/>
        <v>343097.24804768537</v>
      </c>
      <c r="K103" s="26">
        <f t="shared" si="34"/>
        <v>355250.0835401966</v>
      </c>
      <c r="L103" s="26">
        <f t="shared" si="34"/>
        <v>367402.9190327084</v>
      </c>
      <c r="M103" s="26">
        <f t="shared" si="34"/>
        <v>379555.7545252196</v>
      </c>
      <c r="N103" s="26">
        <f t="shared" si="34"/>
        <v>391708.59001773136</v>
      </c>
      <c r="O103" s="27">
        <f t="shared" si="34"/>
        <v>396520.19001773174</v>
      </c>
    </row>
    <row r="106" spans="1:6" ht="15">
      <c r="A106" s="50" t="s">
        <v>57</v>
      </c>
      <c r="B106" s="51"/>
      <c r="C106" s="51"/>
      <c r="D106" s="51"/>
      <c r="E106" s="51"/>
      <c r="F106" s="52"/>
    </row>
    <row r="107" spans="1:6" ht="15">
      <c r="A107" s="47" t="s">
        <v>58</v>
      </c>
      <c r="B107" s="48"/>
      <c r="C107" s="48"/>
      <c r="D107" s="48"/>
      <c r="E107" s="48"/>
      <c r="F107" s="49"/>
    </row>
    <row r="108" spans="1:6" ht="15">
      <c r="A108" s="47" t="s">
        <v>59</v>
      </c>
      <c r="B108" s="48"/>
      <c r="C108" s="48"/>
      <c r="D108" s="48"/>
      <c r="E108" s="48"/>
      <c r="F108" s="49"/>
    </row>
    <row r="109" spans="1:6" ht="12.75">
      <c r="A109" s="6"/>
      <c r="B109" s="14"/>
      <c r="C109" s="14"/>
      <c r="D109" s="14"/>
      <c r="E109" s="14"/>
      <c r="F109" s="12"/>
    </row>
    <row r="110" spans="1:6" ht="12.75">
      <c r="A110" s="6"/>
      <c r="B110" s="14"/>
      <c r="C110" s="14"/>
      <c r="D110" s="14"/>
      <c r="E110" s="14" t="s">
        <v>38</v>
      </c>
      <c r="F110" s="34" t="s">
        <v>39</v>
      </c>
    </row>
    <row r="111" spans="1:6" ht="12.75">
      <c r="A111" s="6"/>
      <c r="B111" s="14"/>
      <c r="C111" s="14" t="s">
        <v>1</v>
      </c>
      <c r="D111" s="14" t="s">
        <v>1</v>
      </c>
      <c r="E111" s="14" t="s">
        <v>40</v>
      </c>
      <c r="F111" s="34" t="s">
        <v>41</v>
      </c>
    </row>
    <row r="112" spans="1:6" ht="12.75">
      <c r="A112" s="6" t="s">
        <v>42</v>
      </c>
      <c r="B112" s="14"/>
      <c r="C112" s="14"/>
      <c r="D112" s="14"/>
      <c r="E112" s="14"/>
      <c r="F112" s="34"/>
    </row>
    <row r="113" spans="1:6" ht="12.75">
      <c r="A113" s="6" t="s">
        <v>43</v>
      </c>
      <c r="B113" s="14"/>
      <c r="C113" s="14"/>
      <c r="D113" s="14"/>
      <c r="E113" s="14"/>
      <c r="F113" s="34"/>
    </row>
    <row r="114" spans="1:6" ht="12.75">
      <c r="A114" s="6" t="s">
        <v>1</v>
      </c>
      <c r="B114" s="14" t="s">
        <v>44</v>
      </c>
      <c r="C114" s="14"/>
      <c r="D114" s="14"/>
      <c r="E114" s="14">
        <v>6077482</v>
      </c>
      <c r="F114" s="35">
        <v>5961237.86169691</v>
      </c>
    </row>
    <row r="115" spans="1:6" ht="12.75">
      <c r="A115" s="6"/>
      <c r="B115" s="14" t="s">
        <v>45</v>
      </c>
      <c r="C115" s="14"/>
      <c r="D115" s="14"/>
      <c r="E115" s="14">
        <v>5098187</v>
      </c>
      <c r="F115" s="35">
        <v>5000673.859735164</v>
      </c>
    </row>
    <row r="116" spans="1:6" ht="12.75">
      <c r="A116" s="6"/>
      <c r="B116" s="14" t="s">
        <v>46</v>
      </c>
      <c r="C116" s="14"/>
      <c r="D116" s="14"/>
      <c r="E116" s="14">
        <v>4513571</v>
      </c>
      <c r="F116" s="35">
        <v>4427239.823442864</v>
      </c>
    </row>
    <row r="117" spans="1:6" ht="12.75">
      <c r="A117" s="6"/>
      <c r="B117" s="14" t="s">
        <v>47</v>
      </c>
      <c r="C117" s="14"/>
      <c r="D117" s="14"/>
      <c r="E117" s="14">
        <v>4244440</v>
      </c>
      <c r="F117" s="35">
        <v>4163256.4982834724</v>
      </c>
    </row>
    <row r="118" spans="1:6" ht="12.75">
      <c r="A118" s="6" t="s">
        <v>48</v>
      </c>
      <c r="B118" s="14"/>
      <c r="C118" s="14"/>
      <c r="D118" s="14"/>
      <c r="E118" s="14">
        <v>3763213</v>
      </c>
      <c r="F118" s="35">
        <v>3691233.9382050023</v>
      </c>
    </row>
    <row r="119" spans="1:6" ht="12.75">
      <c r="A119" s="6" t="s">
        <v>49</v>
      </c>
      <c r="B119" s="14"/>
      <c r="C119" s="14"/>
      <c r="D119" s="14"/>
      <c r="E119" s="14">
        <v>3501878</v>
      </c>
      <c r="F119" s="35">
        <v>3434897.4987739087</v>
      </c>
    </row>
    <row r="120" spans="1:6" ht="12.75">
      <c r="A120" s="6" t="s">
        <v>50</v>
      </c>
      <c r="B120" s="14"/>
      <c r="C120" s="14"/>
      <c r="D120" s="14"/>
      <c r="E120" s="14">
        <v>3318944</v>
      </c>
      <c r="F120" s="35">
        <v>3255462.4816086316</v>
      </c>
    </row>
    <row r="121" spans="1:6" ht="12.75">
      <c r="A121" s="6" t="s">
        <v>51</v>
      </c>
      <c r="B121" s="14"/>
      <c r="C121" s="14"/>
      <c r="D121" s="14"/>
      <c r="E121" s="14">
        <v>3136011</v>
      </c>
      <c r="F121" s="35">
        <v>3076028.4453163315</v>
      </c>
    </row>
    <row r="122" spans="1:6" ht="12.75">
      <c r="A122" s="6" t="s">
        <v>52</v>
      </c>
      <c r="B122" s="14"/>
      <c r="C122" s="14"/>
      <c r="D122" s="14"/>
      <c r="E122" s="14">
        <v>2953076</v>
      </c>
      <c r="F122" s="35">
        <v>2896592.4472780772</v>
      </c>
    </row>
    <row r="123" spans="1:6" ht="12.75">
      <c r="A123" s="6" t="s">
        <v>53</v>
      </c>
      <c r="B123" s="14"/>
      <c r="C123" s="14"/>
      <c r="D123" s="14"/>
      <c r="E123" s="14">
        <v>2796276</v>
      </c>
      <c r="F123" s="35">
        <v>2742791.564492398</v>
      </c>
    </row>
    <row r="124" spans="1:6" ht="12.75">
      <c r="A124" s="6" t="s">
        <v>54</v>
      </c>
      <c r="B124" s="14"/>
      <c r="C124" s="14"/>
      <c r="D124" s="14"/>
      <c r="E124" s="14">
        <v>2613343</v>
      </c>
      <c r="F124" s="35">
        <v>2563357.528200098</v>
      </c>
    </row>
    <row r="125" spans="1:6" ht="12.75">
      <c r="A125" s="6"/>
      <c r="B125" s="14"/>
      <c r="C125" s="14"/>
      <c r="D125" s="14"/>
      <c r="E125" s="14"/>
      <c r="F125" s="35"/>
    </row>
    <row r="126" spans="1:6" ht="12.75">
      <c r="A126" s="6"/>
      <c r="B126" s="14"/>
      <c r="C126" s="14"/>
      <c r="D126" s="14"/>
      <c r="E126" s="14"/>
      <c r="F126" s="35"/>
    </row>
    <row r="127" spans="1:6" ht="12.75">
      <c r="A127" s="6" t="s">
        <v>55</v>
      </c>
      <c r="B127" s="14"/>
      <c r="C127" s="14"/>
      <c r="D127" s="14"/>
      <c r="E127" s="14"/>
      <c r="F127" s="35"/>
    </row>
    <row r="128" spans="1:6" ht="12.75">
      <c r="A128" s="6" t="s">
        <v>43</v>
      </c>
      <c r="B128" s="14"/>
      <c r="C128" s="14"/>
      <c r="D128" s="14"/>
      <c r="E128" s="14"/>
      <c r="F128" s="35"/>
    </row>
    <row r="129" spans="1:6" ht="12.75">
      <c r="A129" s="6" t="s">
        <v>1</v>
      </c>
      <c r="B129" s="14" t="s">
        <v>44</v>
      </c>
      <c r="C129" s="14"/>
      <c r="D129" s="14"/>
      <c r="E129" s="14">
        <v>156917</v>
      </c>
      <c r="F129" s="35">
        <v>153915.64492398233</v>
      </c>
    </row>
    <row r="130" spans="1:6" ht="12.75">
      <c r="A130" s="6"/>
      <c r="B130" s="14" t="s">
        <v>45</v>
      </c>
      <c r="C130" s="14"/>
      <c r="D130" s="14"/>
      <c r="E130" s="14">
        <v>156917</v>
      </c>
      <c r="F130" s="35">
        <v>153915.64492398233</v>
      </c>
    </row>
    <row r="131" spans="1:6" ht="12.75">
      <c r="A131" s="6"/>
      <c r="B131" s="14" t="s">
        <v>46</v>
      </c>
      <c r="C131" s="14"/>
      <c r="D131" s="14"/>
      <c r="E131" s="14">
        <v>68402</v>
      </c>
      <c r="F131" s="35">
        <v>67093.67336929867</v>
      </c>
    </row>
    <row r="132" spans="1:6" ht="12.75">
      <c r="A132" s="6"/>
      <c r="B132" s="14" t="s">
        <v>47</v>
      </c>
      <c r="C132" s="14"/>
      <c r="D132" s="14"/>
      <c r="E132" s="14">
        <v>68402</v>
      </c>
      <c r="F132" s="35">
        <v>67093.67336929867</v>
      </c>
    </row>
    <row r="133" spans="1:8" ht="12.75">
      <c r="A133" s="6" t="s">
        <v>48</v>
      </c>
      <c r="B133" s="14"/>
      <c r="C133" s="14"/>
      <c r="D133" s="14"/>
      <c r="E133" s="14">
        <v>68402</v>
      </c>
      <c r="F133" s="35">
        <v>67093.67336929867</v>
      </c>
      <c r="H133" s="29"/>
    </row>
    <row r="134" spans="1:6" ht="12.75">
      <c r="A134" s="6" t="s">
        <v>49</v>
      </c>
      <c r="B134" s="14"/>
      <c r="C134" s="14"/>
      <c r="D134" s="14"/>
      <c r="E134" s="14">
        <v>68402</v>
      </c>
      <c r="F134" s="35">
        <v>67093.67336929867</v>
      </c>
    </row>
    <row r="135" spans="1:6" ht="12.75">
      <c r="A135" s="6" t="s">
        <v>50</v>
      </c>
      <c r="B135" s="14"/>
      <c r="C135" s="14"/>
      <c r="D135" s="14"/>
      <c r="E135" s="14">
        <v>68402</v>
      </c>
      <c r="F135" s="35">
        <v>67093.67336929867</v>
      </c>
    </row>
    <row r="136" spans="1:6" ht="12.75">
      <c r="A136" s="6" t="s">
        <v>51</v>
      </c>
      <c r="B136" s="14"/>
      <c r="C136" s="14"/>
      <c r="D136" s="14"/>
      <c r="E136" s="14">
        <v>68402</v>
      </c>
      <c r="F136" s="35">
        <v>67093.67336929867</v>
      </c>
    </row>
    <row r="137" spans="1:6" ht="12.75">
      <c r="A137" s="6" t="s">
        <v>52</v>
      </c>
      <c r="B137" s="14"/>
      <c r="C137" s="14"/>
      <c r="D137" s="14"/>
      <c r="E137" s="14">
        <v>58560</v>
      </c>
      <c r="F137" s="35">
        <v>57439.921530161846</v>
      </c>
    </row>
    <row r="138" spans="1:6" ht="12.75">
      <c r="A138" s="6" t="s">
        <v>53</v>
      </c>
      <c r="B138" s="14"/>
      <c r="C138" s="14"/>
      <c r="D138" s="14"/>
      <c r="E138" s="14">
        <v>47863</v>
      </c>
      <c r="F138" s="35">
        <v>46947.523295733205</v>
      </c>
    </row>
    <row r="139" spans="1:6" ht="12.75">
      <c r="A139" s="6" t="s">
        <v>54</v>
      </c>
      <c r="B139" s="14"/>
      <c r="C139" s="14"/>
      <c r="D139" s="14"/>
      <c r="E139" s="14">
        <v>33106</v>
      </c>
      <c r="F139" s="35">
        <v>32472.780774889652</v>
      </c>
    </row>
    <row r="140" spans="1:6" ht="12.75">
      <c r="A140" s="6"/>
      <c r="B140" s="14"/>
      <c r="C140" s="14"/>
      <c r="D140" s="14"/>
      <c r="E140" s="14"/>
      <c r="F140" s="35"/>
    </row>
    <row r="141" spans="1:6" ht="12.75">
      <c r="A141" s="6"/>
      <c r="B141" s="14"/>
      <c r="C141" s="14"/>
      <c r="D141" s="14"/>
      <c r="E141" s="14"/>
      <c r="F141" s="35"/>
    </row>
    <row r="142" spans="1:6" ht="12.75">
      <c r="A142" s="6" t="s">
        <v>56</v>
      </c>
      <c r="B142" s="14"/>
      <c r="C142" s="14"/>
      <c r="D142" s="14"/>
      <c r="E142" s="14"/>
      <c r="F142" s="35"/>
    </row>
    <row r="143" spans="1:6" ht="12.75">
      <c r="A143" s="6" t="s">
        <v>43</v>
      </c>
      <c r="B143" s="14"/>
      <c r="C143" s="14"/>
      <c r="D143" s="14"/>
      <c r="E143" s="14"/>
      <c r="F143" s="35"/>
    </row>
    <row r="144" spans="1:6" ht="12.75">
      <c r="A144" s="6" t="s">
        <v>1</v>
      </c>
      <c r="B144" s="14" t="s">
        <v>44</v>
      </c>
      <c r="C144" s="14"/>
      <c r="D144" s="14"/>
      <c r="E144" s="14">
        <v>23538</v>
      </c>
      <c r="F144" s="35">
        <v>23087.788131436977</v>
      </c>
    </row>
    <row r="145" spans="1:6" ht="12.75">
      <c r="A145" s="6"/>
      <c r="B145" s="14" t="s">
        <v>45</v>
      </c>
      <c r="C145" s="14"/>
      <c r="D145" s="14"/>
      <c r="E145" s="14">
        <v>23538</v>
      </c>
      <c r="F145" s="35">
        <v>23087.788131436977</v>
      </c>
    </row>
    <row r="146" spans="1:6" ht="12.75">
      <c r="A146" s="6"/>
      <c r="B146" s="14" t="s">
        <v>46</v>
      </c>
      <c r="C146" s="14"/>
      <c r="D146" s="14"/>
      <c r="E146" s="14">
        <v>13154</v>
      </c>
      <c r="F146" s="35">
        <v>12902.403138793527</v>
      </c>
    </row>
    <row r="147" spans="1:6" ht="12.75">
      <c r="A147" s="6"/>
      <c r="B147" s="14" t="s">
        <v>47</v>
      </c>
      <c r="C147" s="14"/>
      <c r="D147" s="14"/>
      <c r="E147" s="14">
        <v>13154</v>
      </c>
      <c r="F147" s="35">
        <v>12902.403138793527</v>
      </c>
    </row>
    <row r="148" spans="1:6" ht="12.75">
      <c r="A148" s="6" t="s">
        <v>48</v>
      </c>
      <c r="B148" s="14"/>
      <c r="C148" s="14"/>
      <c r="D148" s="14"/>
      <c r="E148" s="14">
        <v>13154</v>
      </c>
      <c r="F148" s="35">
        <v>12902.403138793527</v>
      </c>
    </row>
    <row r="149" spans="1:6" ht="12.75">
      <c r="A149" s="6" t="s">
        <v>49</v>
      </c>
      <c r="B149" s="14"/>
      <c r="C149" s="14"/>
      <c r="D149" s="14"/>
      <c r="E149" s="14">
        <v>13154</v>
      </c>
      <c r="F149" s="35">
        <v>12902.403138793527</v>
      </c>
    </row>
    <row r="150" spans="1:6" ht="12.75">
      <c r="A150" s="6" t="s">
        <v>50</v>
      </c>
      <c r="B150" s="14"/>
      <c r="C150" s="14"/>
      <c r="D150" s="14"/>
      <c r="E150" s="14">
        <v>13154</v>
      </c>
      <c r="F150" s="35">
        <v>12902.403138793527</v>
      </c>
    </row>
    <row r="151" spans="1:6" ht="12.75">
      <c r="A151" s="6" t="s">
        <v>51</v>
      </c>
      <c r="B151" s="14"/>
      <c r="C151" s="14"/>
      <c r="D151" s="14"/>
      <c r="E151" s="14">
        <v>13154</v>
      </c>
      <c r="F151" s="35">
        <v>12902.403138793527</v>
      </c>
    </row>
    <row r="152" spans="1:6" ht="12.75">
      <c r="A152" s="6" t="s">
        <v>52</v>
      </c>
      <c r="B152" s="14"/>
      <c r="C152" s="14"/>
      <c r="D152" s="14"/>
      <c r="E152" s="14">
        <v>11262</v>
      </c>
      <c r="F152" s="35">
        <v>11046.5914664051</v>
      </c>
    </row>
    <row r="153" spans="1:6" ht="12.75">
      <c r="A153" s="6" t="s">
        <v>53</v>
      </c>
      <c r="B153" s="14"/>
      <c r="C153" s="14"/>
      <c r="D153" s="14"/>
      <c r="E153" s="14">
        <v>9204</v>
      </c>
      <c r="F153" s="35">
        <v>9027.95487984306</v>
      </c>
    </row>
    <row r="154" spans="1:6" ht="12.75">
      <c r="A154" s="10" t="s">
        <v>54</v>
      </c>
      <c r="B154" s="15"/>
      <c r="C154" s="15"/>
      <c r="D154" s="15"/>
      <c r="E154" s="15">
        <v>6368</v>
      </c>
      <c r="F154" s="36">
        <v>6246.199117214321</v>
      </c>
    </row>
  </sheetData>
  <mergeCells count="12">
    <mergeCell ref="A107:F107"/>
    <mergeCell ref="A106:F106"/>
    <mergeCell ref="A108:F108"/>
    <mergeCell ref="B38:O38"/>
    <mergeCell ref="B55:O55"/>
    <mergeCell ref="B72:O72"/>
    <mergeCell ref="B89:O89"/>
    <mergeCell ref="A2:O2"/>
    <mergeCell ref="A5:L5"/>
    <mergeCell ref="B21:O21"/>
    <mergeCell ref="B6:G6"/>
    <mergeCell ref="H6:L6"/>
  </mergeCells>
  <printOptions/>
  <pageMargins left="0.75" right="0.75" top="1" bottom="1" header="0.5" footer="0.5"/>
  <pageSetup fitToHeight="3" fitToWidth="1" horizontalDpi="300" verticalDpi="300" orientation="landscape" paperSize="9" scale="68" r:id="rId1"/>
  <headerFooter alignWithMargins="0">
    <oddFooter>&amp;LFONTE: FUNZIONE SINDACALE FEDERCASSE&amp;C&amp;P&amp;RROMA, 16 MARZO 2001</oddFooter>
  </headerFooter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Credito Cooperativo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Bernerdini Mario</dc:creator>
  <cp:keywords/>
  <dc:description/>
  <cp:lastModifiedBy>Franco Probi</cp:lastModifiedBy>
  <cp:lastPrinted>2001-03-15T16:54:10Z</cp:lastPrinted>
  <dcterms:created xsi:type="dcterms:W3CDTF">2001-03-15T12:31:19Z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