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25" windowHeight="6600" activeTab="0"/>
  </bookViews>
  <sheets>
    <sheet name="A" sheetId="1" r:id="rId1"/>
  </sheets>
  <definedNames>
    <definedName name="_xlnm.Print_Area" localSheetId="0">'A'!$A$4:$H$172</definedName>
    <definedName name="_xlnm.Print_Titles" localSheetId="0">'A'!$1:$3</definedName>
  </definedNames>
  <calcPr fullCalcOnLoad="1"/>
</workbook>
</file>

<file path=xl/sharedStrings.xml><?xml version="1.0" encoding="utf-8"?>
<sst xmlns="http://schemas.openxmlformats.org/spreadsheetml/2006/main" count="234" uniqueCount="171">
  <si>
    <t>STATO PATRIMONIALE</t>
  </si>
  <si>
    <t>ATTIVITA':</t>
  </si>
  <si>
    <t>A)</t>
  </si>
  <si>
    <t>Crediti verso soci per versamenti ancora dovuti.</t>
  </si>
  <si>
    <t>A</t>
  </si>
  <si>
    <t>B)</t>
  </si>
  <si>
    <t>I -</t>
  </si>
  <si>
    <t>Immobilizzazioni immateriali:</t>
  </si>
  <si>
    <t>7)</t>
  </si>
  <si>
    <t>a)</t>
  </si>
  <si>
    <t>Totale immobilizzazioni immateriali</t>
  </si>
  <si>
    <t xml:space="preserve">I </t>
  </si>
  <si>
    <t>II -</t>
  </si>
  <si>
    <t>Immobilizzazioni materiali:</t>
  </si>
  <si>
    <t>2)</t>
  </si>
  <si>
    <t>impianti e macchinari;</t>
  </si>
  <si>
    <t>meno fondo ammortamento</t>
  </si>
  <si>
    <t>3)</t>
  </si>
  <si>
    <t>4)</t>
  </si>
  <si>
    <t>b)</t>
  </si>
  <si>
    <t>mezzi di trasporto</t>
  </si>
  <si>
    <t>c)</t>
  </si>
  <si>
    <t>macchine ufficio</t>
  </si>
  <si>
    <t>totale immobilizzazioni materiali</t>
  </si>
  <si>
    <t xml:space="preserve">II </t>
  </si>
  <si>
    <t>III -</t>
  </si>
  <si>
    <t>Immobilizzazioni finanziarie, con separata indicazione, per ciascuna</t>
  </si>
  <si>
    <t>voce dei crediti, degli importi esigibili entro l'esercizio successivo:</t>
  </si>
  <si>
    <t>1)</t>
  </si>
  <si>
    <t>partecipazioni in:</t>
  </si>
  <si>
    <t>altre imprese</t>
  </si>
  <si>
    <t/>
  </si>
  <si>
    <t>totale immobilizzazioni finanziarie</t>
  </si>
  <si>
    <t xml:space="preserve">III </t>
  </si>
  <si>
    <t xml:space="preserve">TOTALE IMMOBILIZZAZIONI </t>
  </si>
  <si>
    <t>B</t>
  </si>
  <si>
    <t>C)</t>
  </si>
  <si>
    <t>ATTIVO CIRCOLANTE:</t>
  </si>
  <si>
    <t>Crediti, con separata indicazione, per ciascuna voce, degli importi</t>
  </si>
  <si>
    <t>esigibili oltre l'esercizio successivo:</t>
  </si>
  <si>
    <t>verso clienti:</t>
  </si>
  <si>
    <t>Esig.entro esercizio successivo.</t>
  </si>
  <si>
    <t>totale crediti verso clienti</t>
  </si>
  <si>
    <t>5)</t>
  </si>
  <si>
    <t>verso altri:</t>
  </si>
  <si>
    <t>Totale crediti verso altri</t>
  </si>
  <si>
    <t>Totale crediti</t>
  </si>
  <si>
    <t>IV-</t>
  </si>
  <si>
    <t>Disponibilità liquide:</t>
  </si>
  <si>
    <t>danaro e valori in cassa.</t>
  </si>
  <si>
    <t>Totale disponibilità liquide.</t>
  </si>
  <si>
    <t>IV</t>
  </si>
  <si>
    <t xml:space="preserve">Totale Attivo Circolante </t>
  </si>
  <si>
    <t>C</t>
  </si>
  <si>
    <t>D)</t>
  </si>
  <si>
    <t>RATEI E RISCONTI</t>
  </si>
  <si>
    <t>Risconti attivi.</t>
  </si>
  <si>
    <t>Totale ratei e risconti.</t>
  </si>
  <si>
    <t>D</t>
  </si>
  <si>
    <t>TOTALE ATTIVITA' (A+B+C+D).</t>
  </si>
  <si>
    <t>PATRIMONIO E PASSIVITA':</t>
  </si>
  <si>
    <t>Patrimonio netto:</t>
  </si>
  <si>
    <t>Capitale Sociale.</t>
  </si>
  <si>
    <t>I</t>
  </si>
  <si>
    <t>IV -</t>
  </si>
  <si>
    <t>Riserva legale.</t>
  </si>
  <si>
    <t>VI</t>
  </si>
  <si>
    <t>VII</t>
  </si>
  <si>
    <t>Altre riserve</t>
  </si>
  <si>
    <t>IX -</t>
  </si>
  <si>
    <t>Utile dell'esercizio.</t>
  </si>
  <si>
    <t>IX</t>
  </si>
  <si>
    <t>Totale Patrimonio Netto</t>
  </si>
  <si>
    <t>Fondi per rischi e oneri:</t>
  </si>
  <si>
    <t>Totale fondi per rischi e oneri</t>
  </si>
  <si>
    <t>Trattamento di fine rapporto di lavoro subordinato.</t>
  </si>
  <si>
    <t>Debiti, con separata indicazione, per ciascuna voce, degli importi</t>
  </si>
  <si>
    <t>debiti verso altri finanziatori;</t>
  </si>
  <si>
    <t>6)</t>
  </si>
  <si>
    <t>debiti verso fornitori;</t>
  </si>
  <si>
    <t>11)</t>
  </si>
  <si>
    <t>debiti tributari;</t>
  </si>
  <si>
    <t>12)</t>
  </si>
  <si>
    <t>debiti verso istituti di previdenza e di sicurezza sociale;</t>
  </si>
  <si>
    <t>13)</t>
  </si>
  <si>
    <t>altri debiti;</t>
  </si>
  <si>
    <t>Totale debiti</t>
  </si>
  <si>
    <t xml:space="preserve"> </t>
  </si>
  <si>
    <t>E)</t>
  </si>
  <si>
    <t>Totale ratei e risconti passivi</t>
  </si>
  <si>
    <t>E</t>
  </si>
  <si>
    <t>TOTALE PASSIVO E NETTO (A+B+C+D+E).</t>
  </si>
  <si>
    <t>CONTO</t>
  </si>
  <si>
    <t>ECONOMICO:</t>
  </si>
  <si>
    <t>Valore della produzione:</t>
  </si>
  <si>
    <t>ricavi delle vendite e delle prestazioni;</t>
  </si>
  <si>
    <t>altri ricavi e proventi:</t>
  </si>
  <si>
    <t>totale altri ricavi e proventi</t>
  </si>
  <si>
    <t xml:space="preserve">Totale Valore della Produzione </t>
  </si>
  <si>
    <t>Costi della produzione;</t>
  </si>
  <si>
    <t>per materie prime, sussidiarie, di consumo e di merci;</t>
  </si>
  <si>
    <t>per servizi;</t>
  </si>
  <si>
    <t>9)</t>
  </si>
  <si>
    <t>per il personale:</t>
  </si>
  <si>
    <t>salari e stipendi;</t>
  </si>
  <si>
    <t>oneri sociali;</t>
  </si>
  <si>
    <t>trattamento di fine rapporto;</t>
  </si>
  <si>
    <t>Totale costi per il personale</t>
  </si>
  <si>
    <t>10)</t>
  </si>
  <si>
    <t>ammortamenti e svalutazioni:</t>
  </si>
  <si>
    <t>ammortamento delle immobilizzazioni immateriali;</t>
  </si>
  <si>
    <t>ammortamento delle immobilizzazioni materiali;</t>
  </si>
  <si>
    <t>totale ammortamenti e svalutazioni</t>
  </si>
  <si>
    <t>14)</t>
  </si>
  <si>
    <t>oneri diversi di gestione;</t>
  </si>
  <si>
    <t>Totale Costi della Produzione</t>
  </si>
  <si>
    <t>Differenza tra valori e costi della produzione (A - B).</t>
  </si>
  <si>
    <t xml:space="preserve">  </t>
  </si>
  <si>
    <t>Proventi e oneri finanziari:</t>
  </si>
  <si>
    <t>16)</t>
  </si>
  <si>
    <t>altri proventi finanziari:</t>
  </si>
  <si>
    <t>interessi attivi bancari</t>
  </si>
  <si>
    <t>17c)</t>
  </si>
  <si>
    <t>interessi e altri oneri finanziari :</t>
  </si>
  <si>
    <t>interessi passivi bancari</t>
  </si>
  <si>
    <t>Totale Proventi e Oneri Finanziari.</t>
  </si>
  <si>
    <t xml:space="preserve">D) </t>
  </si>
  <si>
    <t>Rettifiche di valore di attività finanziaria</t>
  </si>
  <si>
    <t>Proventi e oneri straordinari</t>
  </si>
  <si>
    <t>20)</t>
  </si>
  <si>
    <t>Proventi straordinari</t>
  </si>
  <si>
    <t>21)</t>
  </si>
  <si>
    <t>Oneri straordinari</t>
  </si>
  <si>
    <t>totale proventi e oneri straordinari</t>
  </si>
  <si>
    <t>Risultato prima delle imposte (A - B +/- C +/-E):</t>
  </si>
  <si>
    <t>22)</t>
  </si>
  <si>
    <t>imposte sul reddito dell'esercizio;</t>
  </si>
  <si>
    <t>26)</t>
  </si>
  <si>
    <t>Il presente bilancio è vero e reale.</t>
  </si>
  <si>
    <t>4a</t>
  </si>
  <si>
    <t>4b</t>
  </si>
  <si>
    <t>4c</t>
  </si>
  <si>
    <t>Il Presidente del Consiglio</t>
  </si>
  <si>
    <t>Via Casoria 50 - 20134 MILANO</t>
  </si>
  <si>
    <t>Software</t>
  </si>
  <si>
    <t xml:space="preserve">prestito soci fruttifero </t>
  </si>
  <si>
    <t>UTILE dell'esercizio</t>
  </si>
  <si>
    <t>altri beni:</t>
  </si>
  <si>
    <t>ANNO 2000</t>
  </si>
  <si>
    <t>Finanziamento per acquisto bene strumentale</t>
  </si>
  <si>
    <t>Esigible oltre esercizio successivo</t>
  </si>
  <si>
    <t>ANNO 2001</t>
  </si>
  <si>
    <t>BILANCIO AL 31.12.01</t>
  </si>
  <si>
    <t>Immobilizzazioni</t>
  </si>
  <si>
    <t>IL FONTANILE COOP. SOC. DI SOLIDARIETA' A R.L.</t>
  </si>
  <si>
    <t>Perdite Portate a nuovo</t>
  </si>
  <si>
    <t>Risconti passivi.</t>
  </si>
  <si>
    <t>debiti verso banche</t>
  </si>
  <si>
    <t>VIII</t>
  </si>
  <si>
    <t>Rateo passivo</t>
  </si>
  <si>
    <t>altri  interessi passivi  e oneri</t>
  </si>
  <si>
    <t>Spese di costituzione</t>
  </si>
  <si>
    <t>Esigible  entro esercizio successivo</t>
  </si>
  <si>
    <t>altri ricavi della produzione</t>
  </si>
  <si>
    <t>contributi in conto esercizio</t>
  </si>
  <si>
    <t>di Amministrazione</t>
  </si>
  <si>
    <t>Marco Coquio</t>
  </si>
  <si>
    <t>Oneri pluriennali</t>
  </si>
  <si>
    <t>Reg.Imp.143328/1999</t>
  </si>
  <si>
    <t>Rea 1589209</t>
  </si>
  <si>
    <t>Capitale Sociale Euro 11.929,83 di cui  versati Euro 11.568,31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</si>
</sst>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&quot;L.&quot;_);\(#,##0&quot;L.&quot;\)"/>
    <numFmt numFmtId="165" formatCode="#,##0&quot;L.&quot;_);[Red]\(#,##0&quot;L.&quot;\)"/>
    <numFmt numFmtId="166" formatCode="#,##0.00&quot;L.&quot;_);\(#,##0.00&quot;L.&quot;\)"/>
    <numFmt numFmtId="167" formatCode="#,##0.00&quot;L.&quot;_);[Red]\(#,##0.00&quot;L.&quot;\)"/>
    <numFmt numFmtId="168" formatCode="_ * #,##0_)&quot;L.&quot;_ ;_ * \(#,##0\)&quot;L.&quot;_ ;_ * &quot;-&quot;_)&quot;L.&quot;_ ;_ @_ "/>
    <numFmt numFmtId="169" formatCode="_ * #,##0_)_L_._ ;_ * \(#,##0\)_L_._ ;_ * &quot;-&quot;_)_L_._ ;_ @_ "/>
    <numFmt numFmtId="170" formatCode="_ * #,##0.00_)&quot;L.&quot;_ ;_ * \(#,##0.00\)&quot;L.&quot;_ ;_ * &quot;-&quot;??_)&quot;L.&quot;_ ;_ @_ "/>
    <numFmt numFmtId="171" formatCode="_ * #,##0.00_)_L_._ ;_ * \(#,##0.00\)_L_._ ;_ * &quot;-&quot;??_)_L_._ ;_ @_ "/>
    <numFmt numFmtId="172" formatCode="General_)"/>
    <numFmt numFmtId="173" formatCode="&quot;L.&quot;\ #,##0_);\(&quot;L.&quot;\ #,##0\)"/>
    <numFmt numFmtId="174" formatCode="&quot;L.&quot;\ #,##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</numFmts>
  <fonts count="13">
    <font>
      <sz val="10"/>
      <name val="Arial MT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badi MT Condensed Light"/>
      <family val="2"/>
    </font>
    <font>
      <b/>
      <sz val="12"/>
      <name val="Abadi MT Condensed Light"/>
      <family val="2"/>
    </font>
    <font>
      <b/>
      <i/>
      <sz val="12"/>
      <name val="Abadi MT Condensed Light"/>
      <family val="2"/>
    </font>
    <font>
      <i/>
      <sz val="12"/>
      <name val="Abadi MT Condensed Light"/>
      <family val="2"/>
    </font>
    <font>
      <sz val="12"/>
      <name val="Abadi MT Condensed Light"/>
      <family val="2"/>
    </font>
    <font>
      <b/>
      <u val="single"/>
      <sz val="12"/>
      <name val="Abadi MT Condensed Light"/>
      <family val="2"/>
    </font>
    <font>
      <sz val="14"/>
      <name val="Abadi MT Condensed Light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89">
    <xf numFmtId="172" fontId="0" fillId="0" borderId="0" xfId="0" applyAlignment="1">
      <alignment/>
    </xf>
    <xf numFmtId="172" fontId="6" fillId="0" borderId="0" xfId="0" applyNumberFormat="1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left"/>
      <protection/>
    </xf>
    <xf numFmtId="172" fontId="7" fillId="0" borderId="0" xfId="0" applyNumberFormat="1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172" fontId="9" fillId="0" borderId="0" xfId="0" applyFont="1" applyBorder="1" applyAlignment="1">
      <alignment/>
    </xf>
    <xf numFmtId="6" fontId="9" fillId="0" borderId="0" xfId="18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 applyProtection="1">
      <alignment/>
      <protection/>
    </xf>
    <xf numFmtId="6" fontId="9" fillId="0" borderId="1" xfId="18" applyFont="1" applyBorder="1" applyAlignment="1" applyProtection="1">
      <alignment horizontal="right"/>
      <protection/>
    </xf>
    <xf numFmtId="172" fontId="9" fillId="0" borderId="2" xfId="0" applyNumberFormat="1" applyFont="1" applyBorder="1" applyAlignment="1" applyProtection="1">
      <alignment horizontal="center"/>
      <protection/>
    </xf>
    <xf numFmtId="172" fontId="9" fillId="0" borderId="3" xfId="0" applyNumberFormat="1" applyFont="1" applyBorder="1" applyAlignment="1" applyProtection="1">
      <alignment/>
      <protection/>
    </xf>
    <xf numFmtId="173" fontId="9" fillId="0" borderId="3" xfId="16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 horizontal="left"/>
      <protection/>
    </xf>
    <xf numFmtId="172" fontId="9" fillId="0" borderId="3" xfId="0" applyNumberFormat="1" applyFont="1" applyBorder="1" applyAlignment="1" applyProtection="1">
      <alignment horizontal="center"/>
      <protection/>
    </xf>
    <xf numFmtId="173" fontId="9" fillId="0" borderId="3" xfId="0" applyNumberFormat="1" applyFont="1" applyBorder="1" applyAlignment="1" applyProtection="1">
      <alignment/>
      <protection/>
    </xf>
    <xf numFmtId="172" fontId="9" fillId="0" borderId="0" xfId="0" applyNumberFormat="1" applyFont="1" applyBorder="1" applyAlignment="1" applyProtection="1">
      <alignment horizontal="left"/>
      <protection/>
    </xf>
    <xf numFmtId="172" fontId="6" fillId="0" borderId="2" xfId="0" applyNumberFormat="1" applyFont="1" applyBorder="1" applyAlignment="1" applyProtection="1">
      <alignment horizontal="center"/>
      <protection/>
    </xf>
    <xf numFmtId="6" fontId="6" fillId="0" borderId="2" xfId="18" applyFont="1" applyBorder="1" applyAlignment="1" applyProtection="1">
      <alignment horizontal="right"/>
      <protection/>
    </xf>
    <xf numFmtId="173" fontId="6" fillId="0" borderId="2" xfId="0" applyNumberFormat="1" applyFont="1" applyBorder="1" applyAlignment="1" applyProtection="1">
      <alignment/>
      <protection/>
    </xf>
    <xf numFmtId="173" fontId="6" fillId="0" borderId="2" xfId="16" applyNumberFormat="1" applyFont="1" applyBorder="1" applyAlignment="1" applyProtection="1">
      <alignment/>
      <protection/>
    </xf>
    <xf numFmtId="6" fontId="9" fillId="0" borderId="3" xfId="18" applyFont="1" applyBorder="1" applyAlignment="1" applyProtection="1">
      <alignment horizontal="right"/>
      <protection/>
    </xf>
    <xf numFmtId="172" fontId="8" fillId="0" borderId="0" xfId="0" applyNumberFormat="1" applyFont="1" applyBorder="1" applyAlignment="1" applyProtection="1">
      <alignment horizontal="left"/>
      <protection/>
    </xf>
    <xf numFmtId="173" fontId="9" fillId="0" borderId="3" xfId="0" applyNumberFormat="1" applyFont="1" applyBorder="1" applyAlignment="1" applyProtection="1">
      <alignment horizontal="left"/>
      <protection/>
    </xf>
    <xf numFmtId="6" fontId="9" fillId="0" borderId="0" xfId="18" applyFont="1" applyBorder="1" applyAlignment="1" applyProtection="1">
      <alignment horizontal="right"/>
      <protection/>
    </xf>
    <xf numFmtId="172" fontId="6" fillId="0" borderId="3" xfId="0" applyNumberFormat="1" applyFont="1" applyBorder="1" applyAlignment="1" applyProtection="1">
      <alignment horizontal="center"/>
      <protection/>
    </xf>
    <xf numFmtId="6" fontId="6" fillId="0" borderId="0" xfId="18" applyFont="1" applyBorder="1" applyAlignment="1" applyProtection="1">
      <alignment horizontal="right"/>
      <protection/>
    </xf>
    <xf numFmtId="173" fontId="9" fillId="0" borderId="2" xfId="0" applyNumberFormat="1" applyFont="1" applyBorder="1" applyAlignment="1" applyProtection="1">
      <alignment/>
      <protection/>
    </xf>
    <xf numFmtId="173" fontId="9" fillId="0" borderId="2" xfId="16" applyNumberFormat="1" applyFont="1" applyBorder="1" applyAlignment="1" applyProtection="1">
      <alignment/>
      <protection/>
    </xf>
    <xf numFmtId="0" fontId="9" fillId="0" borderId="4" xfId="0" applyNumberFormat="1" applyFont="1" applyBorder="1" applyAlignment="1" applyProtection="1">
      <alignment horizontal="center"/>
      <protection/>
    </xf>
    <xf numFmtId="173" fontId="9" fillId="0" borderId="3" xfId="18" applyNumberFormat="1" applyFont="1" applyBorder="1" applyAlignment="1" applyProtection="1">
      <alignment/>
      <protection/>
    </xf>
    <xf numFmtId="173" fontId="9" fillId="0" borderId="1" xfId="0" applyNumberFormat="1" applyFont="1" applyBorder="1" applyAlignment="1" applyProtection="1">
      <alignment/>
      <protection/>
    </xf>
    <xf numFmtId="173" fontId="9" fillId="0" borderId="3" xfId="18" applyNumberFormat="1" applyFont="1" applyBorder="1" applyAlignment="1" applyProtection="1">
      <alignment horizontal="right"/>
      <protection/>
    </xf>
    <xf numFmtId="172" fontId="6" fillId="0" borderId="0" xfId="0" applyFont="1" applyBorder="1" applyAlignment="1">
      <alignment/>
    </xf>
    <xf numFmtId="173" fontId="9" fillId="0" borderId="5" xfId="0" applyNumberFormat="1" applyFont="1" applyBorder="1" applyAlignment="1" applyProtection="1">
      <alignment/>
      <protection/>
    </xf>
    <xf numFmtId="173" fontId="9" fillId="0" borderId="5" xfId="16" applyNumberFormat="1" applyFont="1" applyBorder="1" applyAlignment="1" applyProtection="1">
      <alignment/>
      <protection/>
    </xf>
    <xf numFmtId="6" fontId="6" fillId="0" borderId="3" xfId="18" applyFont="1" applyBorder="1" applyAlignment="1" applyProtection="1">
      <alignment horizontal="right"/>
      <protection/>
    </xf>
    <xf numFmtId="38" fontId="9" fillId="0" borderId="0" xfId="16" applyFont="1" applyBorder="1" applyAlignment="1">
      <alignment/>
    </xf>
    <xf numFmtId="172" fontId="6" fillId="0" borderId="0" xfId="0" applyNumberFormat="1" applyFont="1" applyBorder="1" applyAlignment="1" applyProtection="1">
      <alignment/>
      <protection/>
    </xf>
    <xf numFmtId="173" fontId="9" fillId="0" borderId="3" xfId="16" applyNumberFormat="1" applyFont="1" applyBorder="1" applyAlignment="1" applyProtection="1">
      <alignment horizontal="left"/>
      <protection/>
    </xf>
    <xf numFmtId="173" fontId="9" fillId="0" borderId="3" xfId="0" applyNumberFormat="1" applyFont="1" applyBorder="1" applyAlignment="1" applyProtection="1">
      <alignment horizontal="right"/>
      <protection/>
    </xf>
    <xf numFmtId="173" fontId="9" fillId="0" borderId="3" xfId="16" applyNumberFormat="1" applyFont="1" applyBorder="1" applyAlignment="1" applyProtection="1">
      <alignment horizontal="right"/>
      <protection/>
    </xf>
    <xf numFmtId="173" fontId="9" fillId="0" borderId="6" xfId="0" applyNumberFormat="1" applyFont="1" applyBorder="1" applyAlignment="1" applyProtection="1">
      <alignment/>
      <protection/>
    </xf>
    <xf numFmtId="6" fontId="9" fillId="0" borderId="6" xfId="18" applyFont="1" applyBorder="1" applyAlignment="1" applyProtection="1">
      <alignment horizontal="right"/>
      <protection/>
    </xf>
    <xf numFmtId="173" fontId="6" fillId="0" borderId="6" xfId="0" applyNumberFormat="1" applyFont="1" applyBorder="1" applyAlignment="1" applyProtection="1">
      <alignment/>
      <protection/>
    </xf>
    <xf numFmtId="173" fontId="6" fillId="0" borderId="6" xfId="16" applyNumberFormat="1" applyFont="1" applyBorder="1" applyAlignment="1" applyProtection="1">
      <alignment/>
      <protection/>
    </xf>
    <xf numFmtId="173" fontId="9" fillId="0" borderId="0" xfId="0" applyNumberFormat="1" applyFont="1" applyBorder="1" applyAlignment="1" applyProtection="1">
      <alignment/>
      <protection/>
    </xf>
    <xf numFmtId="172" fontId="9" fillId="0" borderId="7" xfId="0" applyNumberFormat="1" applyFont="1" applyBorder="1" applyAlignment="1" applyProtection="1">
      <alignment/>
      <protection/>
    </xf>
    <xf numFmtId="173" fontId="9" fillId="0" borderId="7" xfId="0" applyNumberFormat="1" applyFont="1" applyBorder="1" applyAlignment="1" applyProtection="1">
      <alignment/>
      <protection/>
    </xf>
    <xf numFmtId="173" fontId="9" fillId="0" borderId="8" xfId="0" applyNumberFormat="1" applyFont="1" applyBorder="1" applyAlignment="1" applyProtection="1">
      <alignment horizontal="center"/>
      <protection/>
    </xf>
    <xf numFmtId="6" fontId="9" fillId="0" borderId="9" xfId="18" applyFont="1" applyBorder="1" applyAlignment="1" applyProtection="1">
      <alignment horizontal="right"/>
      <protection/>
    </xf>
    <xf numFmtId="172" fontId="9" fillId="0" borderId="4" xfId="0" applyNumberFormat="1" applyFont="1" applyBorder="1" applyAlignment="1" applyProtection="1">
      <alignment horizontal="center"/>
      <protection/>
    </xf>
    <xf numFmtId="173" fontId="9" fillId="0" borderId="5" xfId="0" applyNumberFormat="1" applyFont="1" applyBorder="1" applyAlignment="1" applyProtection="1">
      <alignment horizontal="center"/>
      <protection/>
    </xf>
    <xf numFmtId="173" fontId="9" fillId="0" borderId="3" xfId="0" applyNumberFormat="1" applyFont="1" applyBorder="1" applyAlignment="1" applyProtection="1">
      <alignment horizontal="center"/>
      <protection/>
    </xf>
    <xf numFmtId="173" fontId="6" fillId="0" borderId="2" xfId="0" applyNumberFormat="1" applyFont="1" applyBorder="1" applyAlignment="1" applyProtection="1">
      <alignment/>
      <protection/>
    </xf>
    <xf numFmtId="172" fontId="9" fillId="0" borderId="4" xfId="0" applyNumberFormat="1" applyFont="1" applyBorder="1" applyAlignment="1" applyProtection="1">
      <alignment/>
      <protection/>
    </xf>
    <xf numFmtId="6" fontId="9" fillId="0" borderId="4" xfId="18" applyFont="1" applyBorder="1" applyAlignment="1" applyProtection="1">
      <alignment horizontal="right"/>
      <protection/>
    </xf>
    <xf numFmtId="173" fontId="9" fillId="0" borderId="10" xfId="0" applyNumberFormat="1" applyFont="1" applyBorder="1" applyAlignment="1" applyProtection="1">
      <alignment/>
      <protection/>
    </xf>
    <xf numFmtId="6" fontId="9" fillId="0" borderId="3" xfId="18" applyFont="1" applyBorder="1" applyAlignment="1">
      <alignment horizontal="right"/>
    </xf>
    <xf numFmtId="6" fontId="9" fillId="0" borderId="1" xfId="18" applyFont="1" applyBorder="1" applyAlignment="1">
      <alignment horizontal="right"/>
    </xf>
    <xf numFmtId="6" fontId="8" fillId="0" borderId="1" xfId="18" applyFont="1" applyBorder="1" applyAlignment="1" applyProtection="1">
      <alignment horizontal="right"/>
      <protection/>
    </xf>
    <xf numFmtId="172" fontId="9" fillId="0" borderId="6" xfId="0" applyNumberFormat="1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/>
      <protection/>
    </xf>
    <xf numFmtId="172" fontId="9" fillId="0" borderId="2" xfId="0" applyNumberFormat="1" applyFont="1" applyBorder="1" applyAlignment="1" applyProtection="1">
      <alignment/>
      <protection/>
    </xf>
    <xf numFmtId="6" fontId="9" fillId="0" borderId="2" xfId="18" applyFont="1" applyBorder="1" applyAlignment="1" applyProtection="1">
      <alignment horizontal="right"/>
      <protection/>
    </xf>
    <xf numFmtId="173" fontId="6" fillId="0" borderId="2" xfId="0" applyNumberFormat="1" applyFont="1" applyBorder="1" applyAlignment="1" applyProtection="1">
      <alignment horizontal="center"/>
      <protection/>
    </xf>
    <xf numFmtId="0" fontId="9" fillId="0" borderId="3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 horizontal="center"/>
      <protection/>
    </xf>
    <xf numFmtId="173" fontId="10" fillId="0" borderId="2" xfId="0" applyNumberFormat="1" applyFont="1" applyBorder="1" applyAlignment="1" applyProtection="1">
      <alignment/>
      <protection/>
    </xf>
    <xf numFmtId="0" fontId="9" fillId="0" borderId="3" xfId="0" applyNumberFormat="1" applyFont="1" applyBorder="1" applyAlignment="1" applyProtection="1">
      <alignment horizontal="left"/>
      <protection/>
    </xf>
    <xf numFmtId="0" fontId="9" fillId="0" borderId="3" xfId="0" applyNumberFormat="1" applyFont="1" applyBorder="1" applyAlignment="1" applyProtection="1">
      <alignment horizontal="center"/>
      <protection/>
    </xf>
    <xf numFmtId="0" fontId="6" fillId="0" borderId="3" xfId="0" applyNumberFormat="1" applyFont="1" applyBorder="1" applyAlignment="1" applyProtection="1">
      <alignment horizontal="center"/>
      <protection/>
    </xf>
    <xf numFmtId="173" fontId="6" fillId="0" borderId="3" xfId="0" applyNumberFormat="1" applyFont="1" applyBorder="1" applyAlignment="1" applyProtection="1">
      <alignment/>
      <protection/>
    </xf>
    <xf numFmtId="0" fontId="9" fillId="0" borderId="2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center"/>
      <protection/>
    </xf>
    <xf numFmtId="172" fontId="11" fillId="0" borderId="0" xfId="0" applyFont="1" applyBorder="1" applyAlignment="1">
      <alignment/>
    </xf>
    <xf numFmtId="172" fontId="11" fillId="0" borderId="0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left"/>
      <protection/>
    </xf>
    <xf numFmtId="173" fontId="9" fillId="0" borderId="3" xfId="0" applyNumberFormat="1" applyFont="1" applyFill="1" applyBorder="1" applyAlignment="1" applyProtection="1">
      <alignment/>
      <protection/>
    </xf>
    <xf numFmtId="172" fontId="9" fillId="0" borderId="7" xfId="0" applyFont="1" applyBorder="1" applyAlignment="1">
      <alignment/>
    </xf>
    <xf numFmtId="172" fontId="8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9" fillId="0" borderId="8" xfId="0" applyNumberFormat="1" applyFont="1" applyBorder="1" applyAlignment="1" applyProtection="1">
      <alignment horizontal="center"/>
      <protection/>
    </xf>
    <xf numFmtId="173" fontId="9" fillId="0" borderId="8" xfId="16" applyNumberFormat="1" applyFont="1" applyBorder="1" applyAlignment="1" applyProtection="1">
      <alignment horizontal="center"/>
      <protection/>
    </xf>
    <xf numFmtId="172" fontId="12" fillId="0" borderId="0" xfId="0" applyFont="1" applyBorder="1" applyAlignment="1">
      <alignment horizontal="right"/>
    </xf>
    <xf numFmtId="173" fontId="6" fillId="0" borderId="0" xfId="16" applyNumberFormat="1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12" fillId="0" borderId="0" xfId="0" applyFont="1" applyAlignment="1">
      <alignment horizontal="right"/>
    </xf>
    <xf numFmtId="6" fontId="8" fillId="0" borderId="7" xfId="18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405"/>
  <sheetViews>
    <sheetView showGridLines="0" tabSelected="1" view="pageBreakPreview" zoomScale="60" zoomScaleNormal="75" workbookViewId="0" topLeftCell="A151">
      <selection activeCell="I69" sqref="I69"/>
    </sheetView>
  </sheetViews>
  <sheetFormatPr defaultColWidth="9.7109375" defaultRowHeight="12.75"/>
  <cols>
    <col min="1" max="1" width="4.7109375" style="5" customWidth="1"/>
    <col min="2" max="2" width="50.7109375" style="5" customWidth="1"/>
    <col min="3" max="3" width="5.7109375" style="5" customWidth="1"/>
    <col min="4" max="4" width="10.8515625" style="5" customWidth="1"/>
    <col min="5" max="5" width="6.7109375" style="5" customWidth="1"/>
    <col min="6" max="6" width="14.421875" style="6" customWidth="1"/>
    <col min="7" max="7" width="20.57421875" style="5" customWidth="1"/>
    <col min="8" max="8" width="23.00390625" style="7" customWidth="1"/>
    <col min="9" max="9" width="23.7109375" style="5" customWidth="1"/>
    <col min="10" max="10" width="2.7109375" style="5" customWidth="1"/>
    <col min="11" max="11" width="11.7109375" style="5" customWidth="1"/>
    <col min="12" max="14" width="9.7109375" style="5" customWidth="1"/>
    <col min="15" max="16" width="18.7109375" style="5" customWidth="1"/>
    <col min="17" max="17" width="23.7109375" style="5" customWidth="1"/>
    <col min="18" max="16384" width="9.7109375" style="5" customWidth="1"/>
  </cols>
  <sheetData>
    <row r="1" spans="1:8" ht="15">
      <c r="A1" s="2" t="s">
        <v>154</v>
      </c>
      <c r="B1" s="3"/>
      <c r="C1" s="4"/>
      <c r="F1" s="87" t="s">
        <v>168</v>
      </c>
      <c r="G1" s="87"/>
      <c r="H1" s="87"/>
    </row>
    <row r="2" spans="1:8" ht="15">
      <c r="A2" s="80"/>
      <c r="B2" s="2" t="s">
        <v>143</v>
      </c>
      <c r="C2" s="4"/>
      <c r="G2" s="81" t="s">
        <v>87</v>
      </c>
      <c r="H2" s="84" t="s">
        <v>169</v>
      </c>
    </row>
    <row r="3" spans="1:8" ht="15">
      <c r="A3" s="79"/>
      <c r="B3" s="79"/>
      <c r="C3" s="79"/>
      <c r="D3" s="79"/>
      <c r="E3" s="88" t="s">
        <v>170</v>
      </c>
      <c r="F3" s="88"/>
      <c r="G3" s="88"/>
      <c r="H3" s="88"/>
    </row>
    <row r="4" spans="2:8" ht="18" customHeight="1">
      <c r="B4" s="74" t="s">
        <v>152</v>
      </c>
      <c r="C4" s="75"/>
      <c r="D4" s="76"/>
      <c r="E4" s="8"/>
      <c r="F4" s="9"/>
      <c r="G4" s="82" t="s">
        <v>151</v>
      </c>
      <c r="H4" s="83" t="s">
        <v>148</v>
      </c>
    </row>
    <row r="5" spans="2:8" ht="18" customHeight="1">
      <c r="B5" s="74" t="s">
        <v>0</v>
      </c>
      <c r="C5" s="75"/>
      <c r="D5" s="76"/>
      <c r="E5" s="8"/>
      <c r="F5" s="9"/>
      <c r="G5" s="11"/>
      <c r="H5" s="12"/>
    </row>
    <row r="6" spans="2:8" ht="18" customHeight="1">
      <c r="B6" s="13"/>
      <c r="C6" s="8"/>
      <c r="D6" s="8"/>
      <c r="E6" s="8"/>
      <c r="F6" s="9"/>
      <c r="G6" s="11"/>
      <c r="H6" s="12"/>
    </row>
    <row r="7" spans="1:8" ht="18" customHeight="1">
      <c r="A7" s="8"/>
      <c r="B7" s="13" t="s">
        <v>1</v>
      </c>
      <c r="C7" s="8"/>
      <c r="D7" s="8"/>
      <c r="E7" s="8"/>
      <c r="F7" s="9"/>
      <c r="G7" s="11"/>
      <c r="H7" s="12"/>
    </row>
    <row r="8" spans="1:8" ht="18" customHeight="1">
      <c r="A8" s="8"/>
      <c r="B8" s="8"/>
      <c r="C8" s="8"/>
      <c r="D8" s="8"/>
      <c r="E8" s="8"/>
      <c r="F8" s="9"/>
      <c r="G8" s="11"/>
      <c r="H8" s="12"/>
    </row>
    <row r="9" spans="1:8" ht="18" customHeight="1">
      <c r="A9" s="13" t="s">
        <v>2</v>
      </c>
      <c r="B9" s="13" t="s">
        <v>3</v>
      </c>
      <c r="C9" s="8"/>
      <c r="D9" s="8"/>
      <c r="E9" s="8"/>
      <c r="F9" s="9"/>
      <c r="G9" s="15">
        <v>700000</v>
      </c>
      <c r="H9" s="12"/>
    </row>
    <row r="10" spans="1:8" ht="18" customHeight="1">
      <c r="A10" s="8"/>
      <c r="B10" s="16"/>
      <c r="C10" s="8"/>
      <c r="D10" s="8"/>
      <c r="E10" s="17" t="s">
        <v>4</v>
      </c>
      <c r="F10" s="18"/>
      <c r="G10" s="19">
        <f>SUM(G9)</f>
        <v>700000</v>
      </c>
      <c r="H10" s="20">
        <f>H9</f>
        <v>0</v>
      </c>
    </row>
    <row r="11" spans="1:8" ht="18" customHeight="1">
      <c r="A11" s="8"/>
      <c r="B11" s="8"/>
      <c r="C11" s="8"/>
      <c r="D11" s="8"/>
      <c r="E11" s="11"/>
      <c r="F11" s="21"/>
      <c r="G11" s="11"/>
      <c r="H11" s="12"/>
    </row>
    <row r="12" spans="1:8" ht="18" customHeight="1">
      <c r="A12" s="13" t="s">
        <v>5</v>
      </c>
      <c r="B12" s="13" t="s">
        <v>153</v>
      </c>
      <c r="C12" s="8"/>
      <c r="D12" s="8"/>
      <c r="E12" s="11"/>
      <c r="F12" s="21"/>
      <c r="G12" s="11"/>
      <c r="H12" s="12"/>
    </row>
    <row r="13" spans="1:8" ht="18" customHeight="1">
      <c r="A13" s="1" t="s">
        <v>6</v>
      </c>
      <c r="B13" s="22" t="s">
        <v>7</v>
      </c>
      <c r="C13" s="8"/>
      <c r="D13" s="8"/>
      <c r="E13" s="11"/>
      <c r="F13" s="21"/>
      <c r="G13" s="11"/>
      <c r="H13" s="12"/>
    </row>
    <row r="14" spans="1:8" ht="18" customHeight="1">
      <c r="A14" s="16" t="s">
        <v>28</v>
      </c>
      <c r="B14" s="16" t="s">
        <v>161</v>
      </c>
      <c r="C14" s="8"/>
      <c r="D14" s="8"/>
      <c r="E14" s="23"/>
      <c r="F14" s="21"/>
      <c r="G14" s="15">
        <v>1326400</v>
      </c>
      <c r="H14" s="12">
        <v>1989600</v>
      </c>
    </row>
    <row r="15" spans="1:8" ht="18" customHeight="1">
      <c r="A15" s="8" t="s">
        <v>17</v>
      </c>
      <c r="B15" s="16" t="s">
        <v>144</v>
      </c>
      <c r="C15" s="8"/>
      <c r="D15" s="8"/>
      <c r="E15" s="23"/>
      <c r="F15" s="24"/>
      <c r="G15" s="15">
        <v>334800</v>
      </c>
      <c r="H15" s="12">
        <v>744000</v>
      </c>
    </row>
    <row r="16" spans="1:8" ht="18" customHeight="1">
      <c r="A16" s="8" t="s">
        <v>8</v>
      </c>
      <c r="B16" s="16" t="s">
        <v>167</v>
      </c>
      <c r="C16" s="8"/>
      <c r="D16" s="8"/>
      <c r="E16" s="23"/>
      <c r="F16" s="24"/>
      <c r="G16" s="15">
        <v>6000000</v>
      </c>
      <c r="H16" s="12"/>
    </row>
    <row r="17" spans="1:8" ht="18" customHeight="1">
      <c r="A17" s="8"/>
      <c r="B17" s="13" t="s">
        <v>10</v>
      </c>
      <c r="C17" s="8"/>
      <c r="D17" s="8"/>
      <c r="E17" s="25" t="s">
        <v>11</v>
      </c>
      <c r="F17" s="26"/>
      <c r="G17" s="27">
        <f>SUM(G14:G16)</f>
        <v>7661200</v>
      </c>
      <c r="H17" s="28">
        <f>SUM(H14:H16)</f>
        <v>2733600</v>
      </c>
    </row>
    <row r="18" spans="1:8" ht="18" customHeight="1">
      <c r="A18" s="8"/>
      <c r="B18" s="8"/>
      <c r="C18" s="8"/>
      <c r="D18" s="8"/>
      <c r="E18" s="11"/>
      <c r="F18" s="21"/>
      <c r="G18" s="11"/>
      <c r="H18" s="12"/>
    </row>
    <row r="19" spans="1:8" ht="18" customHeight="1">
      <c r="A19" s="1" t="s">
        <v>12</v>
      </c>
      <c r="B19" s="22" t="s">
        <v>13</v>
      </c>
      <c r="C19" s="8"/>
      <c r="D19" s="8"/>
      <c r="E19" s="11"/>
      <c r="F19" s="21"/>
      <c r="G19" s="11"/>
      <c r="H19" s="12"/>
    </row>
    <row r="20" spans="1:8" ht="18" customHeight="1">
      <c r="A20" s="16" t="s">
        <v>14</v>
      </c>
      <c r="B20" s="16" t="s">
        <v>15</v>
      </c>
      <c r="C20" s="8"/>
      <c r="D20" s="8"/>
      <c r="E20" s="29">
        <v>2</v>
      </c>
      <c r="F20" s="21"/>
      <c r="G20" s="12">
        <v>136583</v>
      </c>
      <c r="H20" s="12">
        <v>136583</v>
      </c>
    </row>
    <row r="21" spans="1:8" ht="18" customHeight="1">
      <c r="A21" s="16"/>
      <c r="B21" s="22" t="s">
        <v>16</v>
      </c>
      <c r="C21" s="8"/>
      <c r="D21" s="8"/>
      <c r="E21" s="29"/>
      <c r="F21" s="30"/>
      <c r="G21" s="12">
        <v>-136583</v>
      </c>
      <c r="H21" s="12">
        <v>-136583</v>
      </c>
    </row>
    <row r="22" spans="1:8" ht="18" customHeight="1">
      <c r="A22" s="16" t="s">
        <v>18</v>
      </c>
      <c r="B22" s="16" t="s">
        <v>147</v>
      </c>
      <c r="C22" s="8"/>
      <c r="D22" s="8"/>
      <c r="E22" s="29"/>
      <c r="F22" s="21"/>
      <c r="G22" s="31"/>
      <c r="H22" s="12"/>
    </row>
    <row r="23" spans="1:8" ht="18" customHeight="1">
      <c r="A23" s="8" t="s">
        <v>9</v>
      </c>
      <c r="B23" s="16" t="s">
        <v>20</v>
      </c>
      <c r="E23" s="29" t="s">
        <v>139</v>
      </c>
      <c r="F23" s="21"/>
      <c r="G23" s="31">
        <v>31544340</v>
      </c>
      <c r="H23" s="12"/>
    </row>
    <row r="24" spans="1:8" ht="18" customHeight="1">
      <c r="A24" s="8"/>
      <c r="B24" s="22" t="s">
        <v>16</v>
      </c>
      <c r="E24" s="29"/>
      <c r="F24" s="32"/>
      <c r="G24" s="31">
        <v>-3154434</v>
      </c>
      <c r="H24" s="12"/>
    </row>
    <row r="25" spans="1:8" ht="18" customHeight="1">
      <c r="A25" s="16" t="s">
        <v>19</v>
      </c>
      <c r="B25" s="16" t="s">
        <v>22</v>
      </c>
      <c r="C25" s="8"/>
      <c r="D25" s="8"/>
      <c r="E25" s="29" t="s">
        <v>140</v>
      </c>
      <c r="F25" s="21"/>
      <c r="G25" s="31">
        <v>12281333</v>
      </c>
      <c r="H25" s="12">
        <v>10125500</v>
      </c>
    </row>
    <row r="26" spans="1:8" ht="18" customHeight="1">
      <c r="A26" s="8"/>
      <c r="B26" s="22" t="s">
        <v>16</v>
      </c>
      <c r="C26" s="8"/>
      <c r="D26" s="8"/>
      <c r="E26" s="29"/>
      <c r="F26" s="32"/>
      <c r="G26" s="31">
        <v>-4127817</v>
      </c>
      <c r="H26" s="12">
        <v>-1852390</v>
      </c>
    </row>
    <row r="27" spans="1:8" ht="18" customHeight="1">
      <c r="A27" s="8" t="s">
        <v>21</v>
      </c>
      <c r="B27" s="16" t="s">
        <v>147</v>
      </c>
      <c r="C27" s="8"/>
      <c r="D27" s="8"/>
      <c r="E27" s="29" t="s">
        <v>141</v>
      </c>
      <c r="F27" s="32"/>
      <c r="G27" s="31">
        <v>1146666</v>
      </c>
      <c r="H27" s="12">
        <v>1146666</v>
      </c>
    </row>
    <row r="28" spans="1:8" ht="18" customHeight="1">
      <c r="A28" s="8"/>
      <c r="B28" s="22" t="s">
        <v>16</v>
      </c>
      <c r="C28" s="8"/>
      <c r="D28" s="8"/>
      <c r="E28" s="29"/>
      <c r="F28" s="32"/>
      <c r="G28" s="31">
        <f>-G27</f>
        <v>-1146666</v>
      </c>
      <c r="H28" s="12">
        <v>-1146666</v>
      </c>
    </row>
    <row r="29" spans="1:8" ht="18" customHeight="1">
      <c r="A29" s="8"/>
      <c r="B29" s="16"/>
      <c r="C29" s="8"/>
      <c r="D29" s="8"/>
      <c r="E29" s="29"/>
      <c r="F29" s="32"/>
      <c r="G29" s="31"/>
      <c r="H29" s="12"/>
    </row>
    <row r="30" spans="1:8" ht="18" customHeight="1">
      <c r="A30" s="16"/>
      <c r="B30" s="13" t="s">
        <v>23</v>
      </c>
      <c r="C30" s="8"/>
      <c r="D30" s="8"/>
      <c r="E30" s="25" t="s">
        <v>24</v>
      </c>
      <c r="F30" s="26"/>
      <c r="G30" s="27">
        <f>SUM(G20:G29)</f>
        <v>36543422</v>
      </c>
      <c r="H30" s="28">
        <f>SUM(H20:H29)</f>
        <v>8273110</v>
      </c>
    </row>
    <row r="31" spans="1:8" ht="18" customHeight="1">
      <c r="A31" s="8"/>
      <c r="B31" s="22"/>
      <c r="C31" s="8"/>
      <c r="D31" s="8"/>
      <c r="E31" s="15"/>
      <c r="F31" s="21"/>
      <c r="G31" s="15"/>
      <c r="H31" s="12"/>
    </row>
    <row r="32" spans="1:8" ht="18" customHeight="1">
      <c r="A32" s="1" t="s">
        <v>25</v>
      </c>
      <c r="B32" s="22" t="s">
        <v>26</v>
      </c>
      <c r="C32" s="8"/>
      <c r="D32" s="8"/>
      <c r="E32" s="15"/>
      <c r="F32" s="21"/>
      <c r="G32" s="15"/>
      <c r="H32" s="12"/>
    </row>
    <row r="33" spans="1:8" ht="18" customHeight="1">
      <c r="A33" s="8"/>
      <c r="B33" s="22" t="s">
        <v>27</v>
      </c>
      <c r="C33" s="8"/>
      <c r="D33" s="8"/>
      <c r="E33" s="15"/>
      <c r="F33" s="21"/>
      <c r="G33" s="15"/>
      <c r="H33" s="12"/>
    </row>
    <row r="34" spans="1:8" ht="18" customHeight="1">
      <c r="A34" s="8"/>
      <c r="B34" s="8"/>
      <c r="C34" s="8"/>
      <c r="D34" s="8"/>
      <c r="E34" s="15"/>
      <c r="F34" s="21"/>
      <c r="G34" s="15"/>
      <c r="H34" s="12"/>
    </row>
    <row r="35" spans="1:8" ht="18" customHeight="1">
      <c r="A35" s="16" t="s">
        <v>28</v>
      </c>
      <c r="B35" s="16" t="s">
        <v>29</v>
      </c>
      <c r="C35" s="8"/>
      <c r="D35" s="8"/>
      <c r="E35" s="15"/>
      <c r="F35" s="21"/>
      <c r="G35" s="15"/>
      <c r="H35" s="12"/>
    </row>
    <row r="36" spans="1:8" ht="18" customHeight="1">
      <c r="A36" s="22" t="s">
        <v>21</v>
      </c>
      <c r="B36" s="16" t="s">
        <v>30</v>
      </c>
      <c r="C36" s="8"/>
      <c r="D36" s="8"/>
      <c r="E36" s="11"/>
      <c r="F36" s="21"/>
      <c r="G36" s="15">
        <v>8000000</v>
      </c>
      <c r="H36" s="12">
        <v>7000000</v>
      </c>
    </row>
    <row r="37" spans="2:8" ht="18" customHeight="1">
      <c r="B37" s="33" t="s">
        <v>32</v>
      </c>
      <c r="C37" s="8"/>
      <c r="D37" s="8"/>
      <c r="E37" s="25" t="s">
        <v>33</v>
      </c>
      <c r="F37" s="26"/>
      <c r="G37" s="27">
        <f>SUM(G36:G36)</f>
        <v>8000000</v>
      </c>
      <c r="H37" s="28">
        <f>SUM(H36:H36)</f>
        <v>7000000</v>
      </c>
    </row>
    <row r="38" spans="3:8" ht="18" customHeight="1">
      <c r="C38" s="8"/>
      <c r="D38" s="8"/>
      <c r="E38" s="11"/>
      <c r="F38" s="21"/>
      <c r="G38" s="34"/>
      <c r="H38" s="35"/>
    </row>
    <row r="39" spans="2:8" ht="18" customHeight="1">
      <c r="B39" s="33" t="s">
        <v>34</v>
      </c>
      <c r="C39" s="8"/>
      <c r="D39" s="8"/>
      <c r="E39" s="17" t="s">
        <v>35</v>
      </c>
      <c r="F39" s="18"/>
      <c r="G39" s="19">
        <f>SUM(G37+G30+G17)</f>
        <v>52204622</v>
      </c>
      <c r="H39" s="20">
        <f>SUM(H37+H30+H17)</f>
        <v>18006710</v>
      </c>
    </row>
    <row r="40" spans="3:8" ht="18" customHeight="1">
      <c r="C40" s="8"/>
      <c r="D40" s="8"/>
      <c r="E40" s="11"/>
      <c r="F40" s="21"/>
      <c r="G40" s="11"/>
      <c r="H40" s="12"/>
    </row>
    <row r="41" spans="1:8" ht="18" customHeight="1">
      <c r="A41" s="13" t="s">
        <v>36</v>
      </c>
      <c r="B41" s="13" t="s">
        <v>37</v>
      </c>
      <c r="C41" s="8"/>
      <c r="D41" s="8"/>
      <c r="E41" s="11"/>
      <c r="F41" s="21"/>
      <c r="G41" s="11"/>
      <c r="H41" s="12"/>
    </row>
    <row r="42" spans="1:8" ht="18" customHeight="1">
      <c r="A42" s="8"/>
      <c r="B42" s="8"/>
      <c r="C42" s="8"/>
      <c r="D42" s="8"/>
      <c r="E42" s="11"/>
      <c r="F42" s="21"/>
      <c r="G42" s="11"/>
      <c r="H42" s="12"/>
    </row>
    <row r="43" spans="1:8" ht="18" customHeight="1">
      <c r="A43" s="1" t="s">
        <v>12</v>
      </c>
      <c r="B43" s="22" t="s">
        <v>38</v>
      </c>
      <c r="C43" s="8"/>
      <c r="D43" s="8"/>
      <c r="E43" s="11"/>
      <c r="F43" s="21"/>
      <c r="G43" s="11"/>
      <c r="H43" s="12"/>
    </row>
    <row r="44" spans="1:8" ht="18" customHeight="1">
      <c r="A44" s="8"/>
      <c r="B44" s="22" t="s">
        <v>39</v>
      </c>
      <c r="C44" s="8"/>
      <c r="D44" s="8"/>
      <c r="E44" s="11"/>
      <c r="F44" s="21"/>
      <c r="G44" s="11"/>
      <c r="H44" s="12"/>
    </row>
    <row r="45" spans="1:8" ht="18" customHeight="1">
      <c r="A45" s="16" t="s">
        <v>28</v>
      </c>
      <c r="B45" s="16" t="s">
        <v>40</v>
      </c>
      <c r="C45" s="8"/>
      <c r="D45" s="8"/>
      <c r="E45" s="15"/>
      <c r="F45" s="21"/>
      <c r="G45" s="15"/>
      <c r="H45" s="12"/>
    </row>
    <row r="46" spans="1:8" ht="18" customHeight="1">
      <c r="A46" s="16"/>
      <c r="B46" s="22" t="s">
        <v>41</v>
      </c>
      <c r="C46" s="8"/>
      <c r="D46" s="8"/>
      <c r="E46" s="11"/>
      <c r="F46" s="21"/>
      <c r="G46" s="15">
        <f>59799820+1823450+2522000</f>
        <v>64145270</v>
      </c>
      <c r="H46" s="12">
        <v>19043385</v>
      </c>
    </row>
    <row r="47" spans="1:9" ht="18" customHeight="1">
      <c r="A47" s="8"/>
      <c r="B47" s="13" t="s">
        <v>42</v>
      </c>
      <c r="C47" s="8"/>
      <c r="D47" s="8"/>
      <c r="E47" s="14">
        <v>1</v>
      </c>
      <c r="F47" s="21"/>
      <c r="G47" s="27">
        <f>SUM(G46:G46)</f>
        <v>64145270</v>
      </c>
      <c r="H47" s="28">
        <f>SUM(H46:H46)</f>
        <v>19043385</v>
      </c>
      <c r="I47" s="37"/>
    </row>
    <row r="48" spans="1:9" ht="18" customHeight="1">
      <c r="A48" s="16" t="s">
        <v>43</v>
      </c>
      <c r="B48" s="16" t="s">
        <v>44</v>
      </c>
      <c r="C48" s="38"/>
      <c r="D48" s="8"/>
      <c r="E48" s="11"/>
      <c r="F48" s="21"/>
      <c r="G48" s="11"/>
      <c r="H48" s="12"/>
      <c r="I48" s="37"/>
    </row>
    <row r="49" spans="1:9" ht="18" customHeight="1">
      <c r="A49" s="16" t="s">
        <v>31</v>
      </c>
      <c r="B49" s="22" t="s">
        <v>41</v>
      </c>
      <c r="C49" s="38"/>
      <c r="D49" s="8"/>
      <c r="E49" s="11"/>
      <c r="F49" s="21"/>
      <c r="G49" s="78">
        <v>73730119</v>
      </c>
      <c r="H49" s="12">
        <f>77221593-19043385</f>
        <v>58178208</v>
      </c>
      <c r="I49" s="37"/>
    </row>
    <row r="50" spans="1:8" ht="18" customHeight="1">
      <c r="A50" s="8"/>
      <c r="B50" s="13" t="s">
        <v>45</v>
      </c>
      <c r="C50" s="8"/>
      <c r="D50" s="8"/>
      <c r="E50" s="14">
        <v>5</v>
      </c>
      <c r="F50" s="21"/>
      <c r="G50" s="27">
        <f>SUM(G49:G49)</f>
        <v>73730119</v>
      </c>
      <c r="H50" s="28">
        <f>SUM(H49:H49)</f>
        <v>58178208</v>
      </c>
    </row>
    <row r="51" spans="1:8" ht="18" customHeight="1">
      <c r="A51" s="8"/>
      <c r="B51" s="8"/>
      <c r="C51" s="8"/>
      <c r="D51" s="8"/>
      <c r="E51" s="11"/>
      <c r="F51" s="21"/>
      <c r="G51" s="11"/>
      <c r="H51" s="12"/>
    </row>
    <row r="52" spans="1:8" ht="18" customHeight="1">
      <c r="A52" s="1"/>
      <c r="B52" s="13" t="s">
        <v>46</v>
      </c>
      <c r="C52" s="8"/>
      <c r="D52" s="8"/>
      <c r="E52" s="25" t="s">
        <v>24</v>
      </c>
      <c r="F52" s="26"/>
      <c r="G52" s="27">
        <f>SUM(G50+G47)</f>
        <v>137875389</v>
      </c>
      <c r="H52" s="28">
        <f>SUM(H50+H47)</f>
        <v>77221593</v>
      </c>
    </row>
    <row r="53" spans="1:8" ht="18" customHeight="1">
      <c r="A53" s="38" t="s">
        <v>47</v>
      </c>
      <c r="B53" s="22" t="s">
        <v>48</v>
      </c>
      <c r="C53" s="8"/>
      <c r="D53" s="8"/>
      <c r="E53" s="11"/>
      <c r="F53" s="21"/>
      <c r="G53" s="11"/>
      <c r="H53" s="12"/>
    </row>
    <row r="54" spans="1:8" ht="19.5" customHeight="1">
      <c r="A54" s="8" t="s">
        <v>17</v>
      </c>
      <c r="B54" s="16" t="s">
        <v>49</v>
      </c>
      <c r="C54" s="8"/>
      <c r="D54" s="8"/>
      <c r="E54" s="14">
        <v>3</v>
      </c>
      <c r="F54" s="21"/>
      <c r="G54" s="15">
        <v>3361955</v>
      </c>
      <c r="H54" s="12">
        <v>108970</v>
      </c>
    </row>
    <row r="55" spans="1:8" ht="19.5" customHeight="1">
      <c r="A55" s="8"/>
      <c r="B55" s="13" t="s">
        <v>50</v>
      </c>
      <c r="C55" s="8"/>
      <c r="D55" s="8"/>
      <c r="E55" s="25" t="s">
        <v>51</v>
      </c>
      <c r="F55" s="26"/>
      <c r="G55" s="27">
        <f>SUM(G54:G54)</f>
        <v>3361955</v>
      </c>
      <c r="H55" s="28">
        <f>SUM(H54:H54)</f>
        <v>108970</v>
      </c>
    </row>
    <row r="56" spans="2:8" ht="19.5" customHeight="1">
      <c r="B56" s="8"/>
      <c r="C56" s="8"/>
      <c r="D56" s="8"/>
      <c r="E56" s="15"/>
      <c r="F56" s="21"/>
      <c r="G56" s="11"/>
      <c r="H56" s="12"/>
    </row>
    <row r="57" spans="1:8" ht="19.5" customHeight="1">
      <c r="A57" s="16"/>
      <c r="B57" s="13" t="s">
        <v>52</v>
      </c>
      <c r="C57" s="8"/>
      <c r="D57" s="8"/>
      <c r="E57" s="17" t="s">
        <v>53</v>
      </c>
      <c r="F57" s="18"/>
      <c r="G57" s="19">
        <f>SUM(G55+G52)</f>
        <v>141237344</v>
      </c>
      <c r="H57" s="20">
        <f>SUM(H55+H52)</f>
        <v>77330563</v>
      </c>
    </row>
    <row r="58" spans="1:8" ht="19.5" customHeight="1">
      <c r="A58" s="16"/>
      <c r="B58" s="8"/>
      <c r="C58" s="8"/>
      <c r="D58" s="8"/>
      <c r="E58" s="15"/>
      <c r="F58" s="21"/>
      <c r="G58" s="11"/>
      <c r="H58" s="12"/>
    </row>
    <row r="59" spans="1:8" ht="18" customHeight="1">
      <c r="A59" s="38" t="s">
        <v>54</v>
      </c>
      <c r="B59" s="13" t="s">
        <v>55</v>
      </c>
      <c r="C59" s="8"/>
      <c r="D59" s="8"/>
      <c r="E59" s="15"/>
      <c r="F59" s="21"/>
      <c r="G59" s="23" t="s">
        <v>31</v>
      </c>
      <c r="H59" s="39" t="s">
        <v>31</v>
      </c>
    </row>
    <row r="60" spans="1:8" ht="18" customHeight="1">
      <c r="A60" s="8" t="s">
        <v>14</v>
      </c>
      <c r="B60" s="16" t="s">
        <v>56</v>
      </c>
      <c r="C60" s="8"/>
      <c r="D60" s="8"/>
      <c r="E60" s="11"/>
      <c r="F60" s="21"/>
      <c r="G60" s="40">
        <v>6527713</v>
      </c>
      <c r="H60" s="41">
        <v>3096263</v>
      </c>
    </row>
    <row r="61" spans="1:8" ht="18" customHeight="1">
      <c r="A61" s="8"/>
      <c r="B61" s="13" t="s">
        <v>57</v>
      </c>
      <c r="C61" s="8"/>
      <c r="D61" s="8"/>
      <c r="E61" s="17" t="s">
        <v>58</v>
      </c>
      <c r="F61" s="18"/>
      <c r="G61" s="20">
        <f>SUM(G60:G60)</f>
        <v>6527713</v>
      </c>
      <c r="H61" s="20">
        <f>SUM(H60:H60)</f>
        <v>3096263</v>
      </c>
    </row>
    <row r="62" spans="1:8" ht="18" customHeight="1">
      <c r="A62" s="16"/>
      <c r="B62" s="8"/>
      <c r="C62" s="8"/>
      <c r="D62" s="8"/>
      <c r="E62" s="11"/>
      <c r="F62" s="21"/>
      <c r="G62" s="11"/>
      <c r="H62" s="12"/>
    </row>
    <row r="63" spans="1:8" ht="18" customHeight="1" thickBot="1">
      <c r="A63" s="8"/>
      <c r="B63" s="13" t="s">
        <v>59</v>
      </c>
      <c r="C63" s="8"/>
      <c r="D63" s="8"/>
      <c r="E63" s="42"/>
      <c r="F63" s="43"/>
      <c r="G63" s="44">
        <f>SUM(G10+G39+G57+G61)</f>
        <v>200669679</v>
      </c>
      <c r="H63" s="45">
        <f>SUM(H10+H39+H57+H61)</f>
        <v>98433536</v>
      </c>
    </row>
    <row r="64" spans="1:8" ht="18" customHeight="1" thickTop="1">
      <c r="A64" s="8"/>
      <c r="B64" s="13"/>
      <c r="C64" s="8"/>
      <c r="D64" s="8"/>
      <c r="E64" s="46"/>
      <c r="F64" s="24"/>
      <c r="G64" s="62"/>
      <c r="H64" s="85"/>
    </row>
    <row r="65" spans="1:8" ht="18" customHeight="1">
      <c r="A65" s="8"/>
      <c r="B65" s="13"/>
      <c r="C65" s="8"/>
      <c r="D65" s="8"/>
      <c r="E65" s="46"/>
      <c r="F65" s="24"/>
      <c r="G65" s="62"/>
      <c r="H65" s="85"/>
    </row>
    <row r="66" spans="1:8" ht="18" customHeight="1">
      <c r="A66" s="8"/>
      <c r="B66" s="16" t="s">
        <v>31</v>
      </c>
      <c r="C66" s="8"/>
      <c r="D66" s="8"/>
      <c r="E66" s="8"/>
      <c r="F66" s="24"/>
      <c r="G66" s="8"/>
      <c r="H66" s="46"/>
    </row>
    <row r="67" spans="1:8" ht="18" customHeight="1">
      <c r="A67" s="8"/>
      <c r="B67" s="16"/>
      <c r="C67" s="8"/>
      <c r="D67" s="8"/>
      <c r="E67" s="8"/>
      <c r="F67" s="24"/>
      <c r="G67" s="47"/>
      <c r="H67" s="48"/>
    </row>
    <row r="68" spans="1:8" ht="18" customHeight="1">
      <c r="A68" s="13"/>
      <c r="B68" s="74" t="s">
        <v>152</v>
      </c>
      <c r="C68" s="8"/>
      <c r="D68" s="8"/>
      <c r="E68" s="8"/>
      <c r="F68" s="24"/>
      <c r="G68" s="10" t="s">
        <v>151</v>
      </c>
      <c r="H68" s="49" t="s">
        <v>148</v>
      </c>
    </row>
    <row r="69" spans="2:8" ht="18" customHeight="1">
      <c r="B69" s="74" t="s">
        <v>0</v>
      </c>
      <c r="C69" s="8"/>
      <c r="D69" s="8"/>
      <c r="E69" s="8"/>
      <c r="F69" s="24"/>
      <c r="G69" s="11"/>
      <c r="H69" s="15"/>
    </row>
    <row r="70" spans="1:8" ht="18" customHeight="1">
      <c r="A70" s="8"/>
      <c r="B70" s="77"/>
      <c r="C70" s="8"/>
      <c r="D70" s="8"/>
      <c r="E70" s="8"/>
      <c r="F70" s="24"/>
      <c r="G70" s="11"/>
      <c r="H70" s="15"/>
    </row>
    <row r="71" spans="1:8" ht="18" customHeight="1">
      <c r="A71" s="8"/>
      <c r="B71" s="1"/>
      <c r="C71" s="8"/>
      <c r="D71" s="8"/>
      <c r="E71" s="8"/>
      <c r="F71" s="24"/>
      <c r="G71" s="11"/>
      <c r="H71" s="15"/>
    </row>
    <row r="72" spans="2:8" ht="18" customHeight="1">
      <c r="B72" s="13" t="s">
        <v>60</v>
      </c>
      <c r="C72" s="8"/>
      <c r="D72" s="8"/>
      <c r="E72" s="8"/>
      <c r="F72" s="24"/>
      <c r="G72" s="11"/>
      <c r="H72" s="15"/>
    </row>
    <row r="73" spans="1:8" ht="18" customHeight="1">
      <c r="A73" s="8"/>
      <c r="B73" s="8"/>
      <c r="C73" s="8"/>
      <c r="D73" s="8"/>
      <c r="E73" s="8"/>
      <c r="F73" s="24"/>
      <c r="G73" s="11"/>
      <c r="H73" s="15"/>
    </row>
    <row r="74" spans="1:8" ht="18" customHeight="1">
      <c r="A74" s="16" t="s">
        <v>2</v>
      </c>
      <c r="B74" s="16" t="s">
        <v>61</v>
      </c>
      <c r="C74" s="8"/>
      <c r="D74" s="8"/>
      <c r="E74" s="47"/>
      <c r="F74" s="50"/>
      <c r="G74" s="11"/>
      <c r="H74" s="15"/>
    </row>
    <row r="75" spans="1:8" ht="18" customHeight="1">
      <c r="A75" s="1" t="s">
        <v>6</v>
      </c>
      <c r="B75" s="22" t="s">
        <v>62</v>
      </c>
      <c r="C75" s="8"/>
      <c r="D75" s="8"/>
      <c r="E75" s="25" t="s">
        <v>63</v>
      </c>
      <c r="F75" s="36"/>
      <c r="G75" s="15">
        <v>23099371</v>
      </c>
      <c r="H75" s="15">
        <v>19600000</v>
      </c>
    </row>
    <row r="76" spans="1:8" ht="18" customHeight="1">
      <c r="A76" s="13" t="s">
        <v>64</v>
      </c>
      <c r="B76" s="22" t="s">
        <v>65</v>
      </c>
      <c r="C76" s="8"/>
      <c r="D76" s="8"/>
      <c r="E76" s="25" t="s">
        <v>51</v>
      </c>
      <c r="F76" s="36"/>
      <c r="G76" s="15">
        <f>542500+629</f>
        <v>543129</v>
      </c>
      <c r="H76" s="15"/>
    </row>
    <row r="77" spans="1:8" ht="18" customHeight="1">
      <c r="A77" s="38" t="s">
        <v>67</v>
      </c>
      <c r="B77" s="22" t="s">
        <v>68</v>
      </c>
      <c r="C77" s="8"/>
      <c r="D77" s="8"/>
      <c r="E77" s="25" t="s">
        <v>66</v>
      </c>
      <c r="F77" s="36"/>
      <c r="G77" s="15">
        <v>2087661</v>
      </c>
      <c r="H77" s="15"/>
    </row>
    <row r="78" spans="1:8" ht="18" customHeight="1">
      <c r="A78" s="38" t="s">
        <v>158</v>
      </c>
      <c r="B78" s="22" t="s">
        <v>155</v>
      </c>
      <c r="C78" s="8"/>
      <c r="D78" s="8"/>
      <c r="E78" s="25" t="s">
        <v>158</v>
      </c>
      <c r="F78" s="36"/>
      <c r="G78" s="15"/>
      <c r="H78" s="15">
        <v>-462933</v>
      </c>
    </row>
    <row r="79" spans="1:8" ht="18" customHeight="1">
      <c r="A79" s="13" t="s">
        <v>69</v>
      </c>
      <c r="B79" s="22" t="s">
        <v>70</v>
      </c>
      <c r="C79" s="8"/>
      <c r="D79" s="8"/>
      <c r="E79" s="25" t="s">
        <v>71</v>
      </c>
      <c r="F79" s="36"/>
      <c r="G79" s="15">
        <v>11775888</v>
      </c>
      <c r="H79" s="15">
        <v>3174439</v>
      </c>
    </row>
    <row r="80" spans="1:8" ht="18" customHeight="1">
      <c r="A80" s="8"/>
      <c r="B80" s="13" t="s">
        <v>72</v>
      </c>
      <c r="C80" s="8"/>
      <c r="D80" s="8"/>
      <c r="E80" s="17" t="s">
        <v>4</v>
      </c>
      <c r="F80" s="18"/>
      <c r="G80" s="19">
        <f>SUM(G75:G79)</f>
        <v>37506049</v>
      </c>
      <c r="H80" s="19">
        <f>SUM(H75:H79)</f>
        <v>22311506</v>
      </c>
    </row>
    <row r="81" spans="1:8" ht="18" customHeight="1">
      <c r="A81" s="8"/>
      <c r="B81" s="8"/>
      <c r="C81" s="8"/>
      <c r="D81" s="8"/>
      <c r="E81" s="11"/>
      <c r="F81" s="21"/>
      <c r="G81" s="51"/>
      <c r="H81" s="52"/>
    </row>
    <row r="82" spans="1:8" ht="18" customHeight="1">
      <c r="A82" s="13" t="s">
        <v>5</v>
      </c>
      <c r="B82" s="16" t="s">
        <v>73</v>
      </c>
      <c r="C82" s="8"/>
      <c r="D82" s="8"/>
      <c r="E82" s="11"/>
      <c r="F82" s="21"/>
      <c r="G82" s="11"/>
      <c r="H82" s="15"/>
    </row>
    <row r="83" spans="1:8" ht="18" customHeight="1">
      <c r="A83" s="16" t="s">
        <v>5</v>
      </c>
      <c r="B83" s="13" t="s">
        <v>74</v>
      </c>
      <c r="C83" s="8"/>
      <c r="D83" s="8"/>
      <c r="E83" s="17" t="s">
        <v>35</v>
      </c>
      <c r="F83" s="18"/>
      <c r="G83" s="54">
        <f>+G82</f>
        <v>0</v>
      </c>
      <c r="H83" s="54">
        <f>+H82</f>
        <v>0</v>
      </c>
    </row>
    <row r="84" spans="1:8" ht="18" customHeight="1">
      <c r="A84" s="8"/>
      <c r="B84" s="8"/>
      <c r="C84" s="8"/>
      <c r="D84" s="8"/>
      <c r="E84" s="11"/>
      <c r="F84" s="21"/>
      <c r="G84" s="11"/>
      <c r="H84" s="15"/>
    </row>
    <row r="85" spans="1:8" ht="18" customHeight="1">
      <c r="A85" s="16" t="s">
        <v>36</v>
      </c>
      <c r="B85" s="13" t="s">
        <v>75</v>
      </c>
      <c r="C85" s="8"/>
      <c r="D85" s="8"/>
      <c r="E85" s="17" t="s">
        <v>53</v>
      </c>
      <c r="F85" s="18"/>
      <c r="G85" s="19">
        <v>6601102</v>
      </c>
      <c r="H85" s="19">
        <v>5674319</v>
      </c>
    </row>
    <row r="86" spans="1:8" ht="18" customHeight="1">
      <c r="A86" s="8"/>
      <c r="B86" s="8"/>
      <c r="C86" s="8"/>
      <c r="D86" s="8"/>
      <c r="E86" s="11"/>
      <c r="F86" s="21"/>
      <c r="G86" s="15"/>
      <c r="H86" s="15"/>
    </row>
    <row r="87" spans="1:8" ht="18" customHeight="1">
      <c r="A87" s="16" t="s">
        <v>54</v>
      </c>
      <c r="B87" s="16" t="s">
        <v>76</v>
      </c>
      <c r="C87" s="8"/>
      <c r="D87" s="8"/>
      <c r="E87" s="55"/>
      <c r="F87" s="56"/>
      <c r="G87" s="15"/>
      <c r="H87" s="15"/>
    </row>
    <row r="88" spans="1:8" ht="18" customHeight="1">
      <c r="A88" s="8"/>
      <c r="B88" s="16" t="s">
        <v>39</v>
      </c>
      <c r="C88" s="8"/>
      <c r="D88" s="8"/>
      <c r="E88" s="55"/>
      <c r="F88" s="56"/>
      <c r="G88" s="15"/>
      <c r="H88" s="15"/>
    </row>
    <row r="89" spans="1:8" ht="18" customHeight="1">
      <c r="A89" s="8" t="s">
        <v>17</v>
      </c>
      <c r="B89" s="16" t="s">
        <v>157</v>
      </c>
      <c r="C89" s="8"/>
      <c r="D89" s="8"/>
      <c r="E89" s="55">
        <v>3</v>
      </c>
      <c r="F89" s="21"/>
      <c r="G89" s="57">
        <v>58935846</v>
      </c>
      <c r="H89" s="27">
        <v>23025569</v>
      </c>
    </row>
    <row r="90" spans="1:8" ht="18" customHeight="1">
      <c r="A90" s="8"/>
      <c r="B90" s="8"/>
      <c r="C90" s="8"/>
      <c r="D90" s="8"/>
      <c r="E90" s="55"/>
      <c r="F90" s="21"/>
      <c r="G90" s="31"/>
      <c r="H90" s="15"/>
    </row>
    <row r="91" spans="1:8" ht="18" customHeight="1">
      <c r="A91" s="16" t="s">
        <v>18</v>
      </c>
      <c r="B91" s="16" t="s">
        <v>77</v>
      </c>
      <c r="C91" s="8"/>
      <c r="D91" s="8"/>
      <c r="E91" s="51"/>
      <c r="F91" s="56"/>
      <c r="G91" s="15"/>
      <c r="H91" s="15"/>
    </row>
    <row r="92" spans="1:8" ht="18" customHeight="1">
      <c r="A92" s="16"/>
      <c r="B92" s="16" t="s">
        <v>145</v>
      </c>
      <c r="C92" s="8"/>
      <c r="D92" s="8"/>
      <c r="E92" s="51"/>
      <c r="F92" s="56"/>
      <c r="G92" s="15">
        <v>11061886</v>
      </c>
      <c r="H92" s="15"/>
    </row>
    <row r="93" spans="1:8" ht="18" customHeight="1">
      <c r="A93" s="16"/>
      <c r="B93" s="16" t="s">
        <v>149</v>
      </c>
      <c r="C93" s="8"/>
      <c r="D93" s="8"/>
      <c r="E93" s="14"/>
      <c r="F93" s="58"/>
      <c r="G93" s="9"/>
      <c r="H93" s="15"/>
    </row>
    <row r="94" spans="1:8" ht="18" customHeight="1">
      <c r="A94" s="16"/>
      <c r="B94" s="22" t="s">
        <v>162</v>
      </c>
      <c r="C94" s="8"/>
      <c r="D94" s="8"/>
      <c r="E94" s="14"/>
      <c r="F94" s="59"/>
      <c r="G94" s="9">
        <v>9999984</v>
      </c>
      <c r="H94" s="15"/>
    </row>
    <row r="95" spans="1:8" ht="18" customHeight="1">
      <c r="A95" s="16"/>
      <c r="B95" s="22" t="s">
        <v>150</v>
      </c>
      <c r="C95" s="8"/>
      <c r="D95" s="8"/>
      <c r="E95" s="14"/>
      <c r="F95" s="60"/>
      <c r="G95" s="31">
        <v>12500025</v>
      </c>
      <c r="H95" s="15"/>
    </row>
    <row r="96" spans="1:8" ht="18" customHeight="1">
      <c r="A96" s="16"/>
      <c r="B96" s="16"/>
      <c r="C96" s="8"/>
      <c r="D96" s="8"/>
      <c r="E96" s="14">
        <v>4</v>
      </c>
      <c r="F96" s="9"/>
      <c r="G96" s="57">
        <f>SUM(G92:G95)</f>
        <v>33561895</v>
      </c>
      <c r="H96" s="27"/>
    </row>
    <row r="97" spans="1:8" ht="18" customHeight="1">
      <c r="A97" s="16" t="s">
        <v>78</v>
      </c>
      <c r="B97" s="16" t="s">
        <v>79</v>
      </c>
      <c r="C97" s="8"/>
      <c r="D97" s="8"/>
      <c r="E97" s="51"/>
      <c r="F97" s="56"/>
      <c r="G97" s="15"/>
      <c r="H97" s="15"/>
    </row>
    <row r="98" spans="1:8" ht="18" customHeight="1">
      <c r="A98" s="16"/>
      <c r="B98" s="22" t="s">
        <v>41</v>
      </c>
      <c r="C98" s="8"/>
      <c r="D98" s="8"/>
      <c r="E98" s="51">
        <v>6</v>
      </c>
      <c r="F98" s="56"/>
      <c r="G98" s="15">
        <f>21979147+1580000-300000+13165200</f>
        <v>36424347</v>
      </c>
      <c r="H98" s="15">
        <v>5838803</v>
      </c>
    </row>
    <row r="99" spans="1:8" ht="18" customHeight="1">
      <c r="A99" s="16" t="s">
        <v>80</v>
      </c>
      <c r="B99" s="16" t="s">
        <v>81</v>
      </c>
      <c r="C99" s="8"/>
      <c r="D99" s="8"/>
      <c r="E99" s="14">
        <v>11</v>
      </c>
      <c r="F99" s="21"/>
      <c r="G99" s="78">
        <v>3809783</v>
      </c>
      <c r="H99" s="15">
        <f>4627000+4321000</f>
        <v>8948000</v>
      </c>
    </row>
    <row r="100" spans="1:8" ht="18" customHeight="1">
      <c r="A100" s="16" t="s">
        <v>82</v>
      </c>
      <c r="B100" s="16" t="s">
        <v>83</v>
      </c>
      <c r="C100" s="8"/>
      <c r="D100" s="8"/>
      <c r="E100" s="14">
        <v>12</v>
      </c>
      <c r="F100" s="21"/>
      <c r="G100" s="15">
        <v>1440506</v>
      </c>
      <c r="H100" s="15">
        <v>1163736</v>
      </c>
    </row>
    <row r="101" spans="1:8" ht="18" customHeight="1">
      <c r="A101" s="16" t="s">
        <v>84</v>
      </c>
      <c r="B101" s="16" t="s">
        <v>85</v>
      </c>
      <c r="C101" s="8"/>
      <c r="D101" s="8"/>
      <c r="E101" s="14"/>
      <c r="F101" s="21"/>
      <c r="G101" s="15"/>
      <c r="H101" s="15"/>
    </row>
    <row r="102" spans="1:8" ht="18" customHeight="1">
      <c r="A102" s="8"/>
      <c r="B102" s="22" t="s">
        <v>41</v>
      </c>
      <c r="C102" s="8"/>
      <c r="D102" s="8"/>
      <c r="E102" s="14">
        <v>13</v>
      </c>
      <c r="F102" s="21"/>
      <c r="G102" s="15">
        <f>16373038+12879306-11061886</f>
        <v>18190458</v>
      </c>
      <c r="H102" s="15">
        <v>29048525</v>
      </c>
    </row>
    <row r="103" spans="1:8" ht="18" customHeight="1">
      <c r="A103" s="8"/>
      <c r="B103" s="22"/>
      <c r="C103" s="8"/>
      <c r="D103" s="8"/>
      <c r="E103" s="11"/>
      <c r="F103" s="21"/>
      <c r="G103" s="15"/>
      <c r="H103" s="15"/>
    </row>
    <row r="104" spans="1:8" ht="18" customHeight="1">
      <c r="A104" s="8"/>
      <c r="B104" s="13" t="s">
        <v>86</v>
      </c>
      <c r="C104" s="8"/>
      <c r="D104" s="8"/>
      <c r="E104" s="17" t="s">
        <v>58</v>
      </c>
      <c r="F104" s="18"/>
      <c r="G104" s="19">
        <f>G96+G98+G99+G100+G102+G89</f>
        <v>152362835</v>
      </c>
      <c r="H104" s="19">
        <f>SUM(H89:H103)</f>
        <v>68024633</v>
      </c>
    </row>
    <row r="105" spans="1:8" ht="18" customHeight="1">
      <c r="A105" s="8"/>
      <c r="B105" s="8"/>
      <c r="C105" s="8"/>
      <c r="D105" s="8"/>
      <c r="E105" s="23" t="s">
        <v>87</v>
      </c>
      <c r="F105" s="21"/>
      <c r="G105" s="15"/>
      <c r="H105" s="15"/>
    </row>
    <row r="106" spans="1:8" ht="18" customHeight="1">
      <c r="A106" s="16" t="s">
        <v>88</v>
      </c>
      <c r="B106" s="16" t="s">
        <v>55</v>
      </c>
      <c r="C106" s="8"/>
      <c r="D106" s="8"/>
      <c r="E106" s="11"/>
      <c r="F106" s="21"/>
      <c r="G106" s="15"/>
      <c r="H106" s="15"/>
    </row>
    <row r="107" spans="1:8" ht="18" customHeight="1">
      <c r="A107" s="8" t="s">
        <v>9</v>
      </c>
      <c r="B107" s="16" t="s">
        <v>156</v>
      </c>
      <c r="C107" s="8"/>
      <c r="D107" s="8"/>
      <c r="E107" s="11"/>
      <c r="F107" s="21"/>
      <c r="G107" s="15">
        <v>3173080</v>
      </c>
      <c r="H107" s="15">
        <v>2423078</v>
      </c>
    </row>
    <row r="108" spans="1:8" ht="18" customHeight="1">
      <c r="A108" s="8" t="s">
        <v>19</v>
      </c>
      <c r="B108" s="8" t="s">
        <v>159</v>
      </c>
      <c r="C108" s="8"/>
      <c r="D108" s="8"/>
      <c r="E108" s="11"/>
      <c r="F108" s="21"/>
      <c r="G108" s="15">
        <v>1026613</v>
      </c>
      <c r="H108" s="15"/>
    </row>
    <row r="109" spans="1:8" ht="18" customHeight="1">
      <c r="A109" s="8"/>
      <c r="B109" s="13" t="s">
        <v>89</v>
      </c>
      <c r="C109" s="8"/>
      <c r="D109" s="8"/>
      <c r="E109" s="17" t="s">
        <v>90</v>
      </c>
      <c r="F109" s="18"/>
      <c r="G109" s="19">
        <f>SUM(G107:G108)</f>
        <v>4199693</v>
      </c>
      <c r="H109" s="19">
        <f>SUM(H107:H108)</f>
        <v>2423078</v>
      </c>
    </row>
    <row r="110" spans="1:8" ht="18" customHeight="1">
      <c r="A110" s="8"/>
      <c r="B110" s="16" t="s">
        <v>31</v>
      </c>
      <c r="C110" s="8"/>
      <c r="D110" s="8"/>
      <c r="E110" s="11"/>
      <c r="F110" s="21"/>
      <c r="G110" s="15"/>
      <c r="H110" s="15"/>
    </row>
    <row r="111" spans="1:8" ht="18" customHeight="1" thickBot="1">
      <c r="A111" s="8"/>
      <c r="B111" s="13" t="s">
        <v>91</v>
      </c>
      <c r="C111" s="8"/>
      <c r="D111" s="8"/>
      <c r="E111" s="61"/>
      <c r="F111" s="43"/>
      <c r="G111" s="44">
        <f>SUM(G80+G83+G85+G104+G109)</f>
        <v>200669679</v>
      </c>
      <c r="H111" s="44">
        <f>SUM(H80+H83+H85+H104+H109)</f>
        <v>98433536</v>
      </c>
    </row>
    <row r="112" spans="1:8" ht="18" customHeight="1" thickTop="1">
      <c r="A112" s="8"/>
      <c r="B112" s="13"/>
      <c r="C112" s="8"/>
      <c r="D112" s="8"/>
      <c r="E112" s="8"/>
      <c r="F112" s="24"/>
      <c r="G112" s="62"/>
      <c r="H112" s="62"/>
    </row>
    <row r="113" spans="1:8" ht="19.5" customHeight="1">
      <c r="A113" s="13"/>
      <c r="B113" s="38"/>
      <c r="C113" s="8"/>
      <c r="D113" s="8"/>
      <c r="E113" s="63"/>
      <c r="F113" s="64"/>
      <c r="G113" s="17" t="s">
        <v>151</v>
      </c>
      <c r="H113" s="65" t="s">
        <v>148</v>
      </c>
    </row>
    <row r="114" spans="2:8" ht="18" customHeight="1">
      <c r="B114" s="13"/>
      <c r="C114" s="8"/>
      <c r="D114" s="8"/>
      <c r="E114" s="11"/>
      <c r="F114" s="21"/>
      <c r="G114" s="15"/>
      <c r="H114" s="15"/>
    </row>
    <row r="115" spans="1:8" ht="18" customHeight="1">
      <c r="A115" s="8"/>
      <c r="B115" s="74" t="s">
        <v>152</v>
      </c>
      <c r="C115" s="8"/>
      <c r="D115" s="8"/>
      <c r="E115" s="11"/>
      <c r="F115" s="21"/>
      <c r="G115" s="53"/>
      <c r="H115" s="53"/>
    </row>
    <row r="116" spans="1:8" ht="18" customHeight="1">
      <c r="A116" s="8"/>
      <c r="B116" s="74" t="s">
        <v>92</v>
      </c>
      <c r="C116" s="8"/>
      <c r="D116" s="8"/>
      <c r="E116" s="11"/>
      <c r="F116" s="21"/>
      <c r="G116" s="15"/>
      <c r="H116" s="15"/>
    </row>
    <row r="117" spans="1:8" ht="18" customHeight="1">
      <c r="A117" s="8"/>
      <c r="B117" s="74" t="s">
        <v>93</v>
      </c>
      <c r="C117" s="8"/>
      <c r="D117" s="8"/>
      <c r="E117" s="11"/>
      <c r="F117" s="21"/>
      <c r="G117" s="15"/>
      <c r="H117" s="15"/>
    </row>
    <row r="118" spans="1:8" ht="18" customHeight="1">
      <c r="A118" s="8"/>
      <c r="B118" s="8"/>
      <c r="C118" s="8"/>
      <c r="D118" s="8"/>
      <c r="E118" s="11"/>
      <c r="F118" s="21"/>
      <c r="G118" s="15"/>
      <c r="H118" s="15"/>
    </row>
    <row r="119" spans="1:8" ht="18" customHeight="1">
      <c r="A119" s="16" t="s">
        <v>2</v>
      </c>
      <c r="B119" s="22" t="s">
        <v>94</v>
      </c>
      <c r="C119" s="8"/>
      <c r="D119" s="8"/>
      <c r="E119" s="11"/>
      <c r="F119" s="21"/>
      <c r="G119" s="15"/>
      <c r="H119" s="15"/>
    </row>
    <row r="120" spans="1:8" ht="18" customHeight="1">
      <c r="A120" s="16" t="s">
        <v>28</v>
      </c>
      <c r="B120" s="16" t="s">
        <v>95</v>
      </c>
      <c r="C120" s="8"/>
      <c r="D120" s="8"/>
      <c r="E120" s="14">
        <v>1</v>
      </c>
      <c r="F120" s="21"/>
      <c r="G120" s="15">
        <f>178306145+17721445</f>
        <v>196027590</v>
      </c>
      <c r="H120" s="15">
        <v>176862621</v>
      </c>
    </row>
    <row r="121" spans="1:8" ht="18" customHeight="1">
      <c r="A121" s="16" t="s">
        <v>43</v>
      </c>
      <c r="B121" s="16" t="s">
        <v>163</v>
      </c>
      <c r="C121" s="8"/>
      <c r="D121" s="8"/>
      <c r="E121" s="14"/>
      <c r="F121" s="21"/>
      <c r="G121" s="15"/>
      <c r="H121" s="15"/>
    </row>
    <row r="122" spans="1:8" ht="18" customHeight="1">
      <c r="A122" s="16" t="s">
        <v>9</v>
      </c>
      <c r="B122" s="16" t="s">
        <v>96</v>
      </c>
      <c r="C122" s="8"/>
      <c r="D122" s="8"/>
      <c r="E122" s="14"/>
      <c r="F122" s="21"/>
      <c r="G122" s="15">
        <v>9200000</v>
      </c>
      <c r="H122" s="15">
        <v>25246</v>
      </c>
    </row>
    <row r="123" spans="1:8" ht="18" customHeight="1">
      <c r="A123" s="16" t="s">
        <v>19</v>
      </c>
      <c r="B123" s="16" t="s">
        <v>164</v>
      </c>
      <c r="C123" s="8"/>
      <c r="D123" s="8"/>
      <c r="E123" s="14"/>
      <c r="F123" s="21"/>
      <c r="G123" s="15">
        <v>25016000</v>
      </c>
      <c r="H123" s="15">
        <v>13024938</v>
      </c>
    </row>
    <row r="124" spans="1:8" ht="18" customHeight="1">
      <c r="A124" s="8"/>
      <c r="B124" s="8" t="s">
        <v>97</v>
      </c>
      <c r="C124" s="8"/>
      <c r="D124" s="8"/>
      <c r="E124" s="14">
        <v>5</v>
      </c>
      <c r="F124" s="21"/>
      <c r="G124" s="27">
        <f>SUM(G122:G123)</f>
        <v>34216000</v>
      </c>
      <c r="H124" s="27">
        <f>SUM(H122:H123)</f>
        <v>13050184</v>
      </c>
    </row>
    <row r="125" spans="1:8" ht="18" customHeight="1">
      <c r="A125" s="8"/>
      <c r="B125" s="8"/>
      <c r="C125" s="8"/>
      <c r="D125" s="8"/>
      <c r="E125" s="11"/>
      <c r="F125" s="21"/>
      <c r="G125" s="15"/>
      <c r="H125" s="15"/>
    </row>
    <row r="126" spans="1:9" ht="18" customHeight="1">
      <c r="A126" s="8"/>
      <c r="B126" s="13" t="s">
        <v>98</v>
      </c>
      <c r="C126" s="8"/>
      <c r="D126" s="8"/>
      <c r="E126" s="17" t="s">
        <v>4</v>
      </c>
      <c r="F126" s="18"/>
      <c r="G126" s="19">
        <f>SUM(G120+G124)</f>
        <v>230243590</v>
      </c>
      <c r="H126" s="19">
        <f>SUM(H120+H124)</f>
        <v>189912805</v>
      </c>
      <c r="I126" s="37"/>
    </row>
    <row r="127" spans="1:9" ht="18" customHeight="1">
      <c r="A127" s="8"/>
      <c r="B127" s="8"/>
      <c r="C127" s="8"/>
      <c r="D127" s="8"/>
      <c r="E127" s="11"/>
      <c r="F127" s="21"/>
      <c r="G127" s="15"/>
      <c r="H127" s="15"/>
      <c r="I127" s="37"/>
    </row>
    <row r="128" spans="1:9" ht="18" customHeight="1">
      <c r="A128" s="16" t="s">
        <v>5</v>
      </c>
      <c r="B128" s="22" t="s">
        <v>99</v>
      </c>
      <c r="C128" s="8"/>
      <c r="D128" s="8"/>
      <c r="E128" s="11"/>
      <c r="F128" s="21"/>
      <c r="G128" s="15"/>
      <c r="H128" s="15"/>
      <c r="I128" s="37"/>
    </row>
    <row r="129" spans="1:9" ht="21" customHeight="1">
      <c r="A129" s="16" t="s">
        <v>78</v>
      </c>
      <c r="B129" s="16" t="s">
        <v>100</v>
      </c>
      <c r="C129" s="8"/>
      <c r="D129" s="8"/>
      <c r="E129" s="14">
        <v>6</v>
      </c>
      <c r="F129" s="21"/>
      <c r="G129" s="27">
        <f>15463490</f>
        <v>15463490</v>
      </c>
      <c r="H129" s="27">
        <v>8883492</v>
      </c>
      <c r="I129" s="37"/>
    </row>
    <row r="130" spans="1:9" ht="24" customHeight="1">
      <c r="A130" s="16" t="s">
        <v>8</v>
      </c>
      <c r="B130" s="16" t="s">
        <v>101</v>
      </c>
      <c r="C130" s="8"/>
      <c r="D130" s="8"/>
      <c r="E130" s="14">
        <v>7</v>
      </c>
      <c r="F130" s="37"/>
      <c r="G130" s="27">
        <f>1983584-750000+2810902+543200+10437965+6058834+82082387+6209365+1000000+1609491+3038000</f>
        <v>115023728</v>
      </c>
      <c r="H130" s="27">
        <v>87777650</v>
      </c>
      <c r="I130" s="37"/>
    </row>
    <row r="131" spans="1:9" ht="18" customHeight="1">
      <c r="A131" s="16" t="s">
        <v>102</v>
      </c>
      <c r="B131" s="16" t="s">
        <v>103</v>
      </c>
      <c r="C131" s="8"/>
      <c r="D131" s="8"/>
      <c r="E131" s="11"/>
      <c r="F131" s="21"/>
      <c r="G131" s="15"/>
      <c r="H131" s="15"/>
      <c r="I131" s="37"/>
    </row>
    <row r="132" spans="1:9" ht="18" customHeight="1">
      <c r="A132" s="22" t="s">
        <v>9</v>
      </c>
      <c r="B132" s="16" t="s">
        <v>104</v>
      </c>
      <c r="C132" s="8"/>
      <c r="D132" s="8"/>
      <c r="E132" s="11"/>
      <c r="F132" s="21"/>
      <c r="G132" s="15">
        <f>51772828+3288000+3944175</f>
        <v>59005003</v>
      </c>
      <c r="H132" s="15">
        <f>70000523+434447+4807805</f>
        <v>75242775</v>
      </c>
      <c r="I132" s="37"/>
    </row>
    <row r="133" spans="1:9" ht="18" customHeight="1">
      <c r="A133" s="22" t="s">
        <v>19</v>
      </c>
      <c r="B133" s="16" t="s">
        <v>105</v>
      </c>
      <c r="C133" s="8"/>
      <c r="D133" s="8"/>
      <c r="E133" s="11"/>
      <c r="F133" s="21"/>
      <c r="G133" s="15">
        <f>7295849+316000</f>
        <v>7611849</v>
      </c>
      <c r="H133" s="15">
        <f>6880393+346632</f>
        <v>7227025</v>
      </c>
      <c r="I133" s="37"/>
    </row>
    <row r="134" spans="1:9" ht="18" customHeight="1">
      <c r="A134" s="22" t="s">
        <v>21</v>
      </c>
      <c r="B134" s="16" t="s">
        <v>106</v>
      </c>
      <c r="C134" s="8"/>
      <c r="D134" s="8"/>
      <c r="E134" s="11"/>
      <c r="F134" s="21"/>
      <c r="G134" s="15">
        <v>3344363</v>
      </c>
      <c r="H134" s="15">
        <v>4595678</v>
      </c>
      <c r="I134" s="37"/>
    </row>
    <row r="135" spans="1:9" ht="18" customHeight="1">
      <c r="A135" s="22"/>
      <c r="B135" s="13" t="s">
        <v>107</v>
      </c>
      <c r="C135" s="8"/>
      <c r="D135" s="8"/>
      <c r="E135" s="14">
        <v>9</v>
      </c>
      <c r="F135" s="24"/>
      <c r="G135" s="27">
        <f>SUM(G132:G134)</f>
        <v>69961215</v>
      </c>
      <c r="H135" s="27">
        <f>SUM(H132:H134)</f>
        <v>87065478</v>
      </c>
      <c r="I135" s="37"/>
    </row>
    <row r="136" spans="1:9" ht="18" customHeight="1">
      <c r="A136" s="8"/>
      <c r="B136" s="8"/>
      <c r="C136" s="8"/>
      <c r="D136" s="8"/>
      <c r="E136" s="11"/>
      <c r="F136" s="21"/>
      <c r="G136" s="15"/>
      <c r="H136" s="15"/>
      <c r="I136" s="37"/>
    </row>
    <row r="137" spans="1:9" ht="18" customHeight="1">
      <c r="A137" s="16" t="s">
        <v>108</v>
      </c>
      <c r="B137" s="16" t="s">
        <v>109</v>
      </c>
      <c r="C137" s="8"/>
      <c r="D137" s="8"/>
      <c r="E137" s="11"/>
      <c r="F137" s="21"/>
      <c r="G137" s="15"/>
      <c r="H137" s="15"/>
      <c r="I137" s="37"/>
    </row>
    <row r="138" spans="1:9" ht="18" customHeight="1">
      <c r="A138" s="22" t="s">
        <v>9</v>
      </c>
      <c r="B138" s="16" t="s">
        <v>110</v>
      </c>
      <c r="C138" s="8"/>
      <c r="D138" s="8"/>
      <c r="E138" s="11"/>
      <c r="F138" s="21"/>
      <c r="G138" s="15">
        <v>2572400</v>
      </c>
      <c r="H138" s="15">
        <v>911200</v>
      </c>
      <c r="I138" s="37"/>
    </row>
    <row r="139" spans="1:9" ht="18" customHeight="1">
      <c r="A139" s="22" t="s">
        <v>19</v>
      </c>
      <c r="B139" s="16" t="s">
        <v>111</v>
      </c>
      <c r="C139" s="8"/>
      <c r="D139" s="8"/>
      <c r="E139" s="11"/>
      <c r="F139" s="21"/>
      <c r="G139" s="15">
        <v>5429861</v>
      </c>
      <c r="H139" s="15">
        <v>2087260</v>
      </c>
      <c r="I139" s="37"/>
    </row>
    <row r="140" spans="1:9" ht="18" customHeight="1">
      <c r="A140" s="8"/>
      <c r="B140" s="13" t="s">
        <v>112</v>
      </c>
      <c r="C140" s="8"/>
      <c r="D140" s="8"/>
      <c r="E140" s="14">
        <v>10</v>
      </c>
      <c r="F140" s="24"/>
      <c r="G140" s="27">
        <f>SUM(G138:G139)</f>
        <v>8002261</v>
      </c>
      <c r="H140" s="27">
        <f>SUM(H138:H139)</f>
        <v>2998460</v>
      </c>
      <c r="I140" s="37"/>
    </row>
    <row r="141" spans="1:9" ht="18" customHeight="1">
      <c r="A141" s="8"/>
      <c r="B141" s="16"/>
      <c r="C141" s="8"/>
      <c r="D141" s="8"/>
      <c r="E141" s="11"/>
      <c r="F141" s="21"/>
      <c r="G141" s="15"/>
      <c r="H141" s="15"/>
      <c r="I141" s="37"/>
    </row>
    <row r="142" spans="1:9" ht="18" customHeight="1">
      <c r="A142" s="16" t="s">
        <v>113</v>
      </c>
      <c r="B142" s="16" t="s">
        <v>114</v>
      </c>
      <c r="C142" s="8"/>
      <c r="D142" s="8"/>
      <c r="E142" s="14">
        <v>14</v>
      </c>
      <c r="F142" s="21"/>
      <c r="G142" s="15">
        <f>16595+750000+152000+1430000+640633</f>
        <v>2989228</v>
      </c>
      <c r="H142" s="15">
        <v>490500</v>
      </c>
      <c r="I142" s="37"/>
    </row>
    <row r="143" spans="1:9" ht="18" customHeight="1">
      <c r="A143" s="8"/>
      <c r="B143" s="8"/>
      <c r="C143" s="8"/>
      <c r="D143" s="8"/>
      <c r="E143" s="66"/>
      <c r="F143" s="21"/>
      <c r="G143" s="15"/>
      <c r="H143" s="15"/>
      <c r="I143" s="37"/>
    </row>
    <row r="144" spans="1:9" ht="18" customHeight="1">
      <c r="A144" s="8"/>
      <c r="B144" s="13" t="s">
        <v>115</v>
      </c>
      <c r="C144" s="8"/>
      <c r="D144" s="8"/>
      <c r="E144" s="67" t="s">
        <v>35</v>
      </c>
      <c r="F144" s="18"/>
      <c r="G144" s="19">
        <f>SUM(G129+G130++G135+G140+G142)</f>
        <v>211439922</v>
      </c>
      <c r="H144" s="19">
        <f>SUM(H129+H130+H135+H140+H142)</f>
        <v>187215580</v>
      </c>
      <c r="I144" s="37"/>
    </row>
    <row r="145" spans="1:9" ht="18" customHeight="1">
      <c r="A145" s="8"/>
      <c r="B145" s="8"/>
      <c r="C145" s="8"/>
      <c r="D145" s="8"/>
      <c r="E145" s="66"/>
      <c r="F145" s="21"/>
      <c r="G145" s="34"/>
      <c r="H145" s="34"/>
      <c r="I145" s="37"/>
    </row>
    <row r="146" spans="1:9" ht="18" customHeight="1">
      <c r="A146" s="8"/>
      <c r="B146" s="13" t="s">
        <v>116</v>
      </c>
      <c r="C146" s="8"/>
      <c r="D146" s="8"/>
      <c r="E146" s="66"/>
      <c r="F146" s="21"/>
      <c r="G146" s="68">
        <f>G126-G144</f>
        <v>18803668</v>
      </c>
      <c r="H146" s="68">
        <f>H126-H144</f>
        <v>2697225</v>
      </c>
      <c r="I146" s="37"/>
    </row>
    <row r="147" spans="1:9" ht="18" customHeight="1">
      <c r="A147" s="8"/>
      <c r="B147" s="8"/>
      <c r="C147" s="8"/>
      <c r="D147" s="8"/>
      <c r="E147" s="69" t="s">
        <v>117</v>
      </c>
      <c r="F147" s="21"/>
      <c r="G147" s="15"/>
      <c r="H147" s="15"/>
      <c r="I147" s="37"/>
    </row>
    <row r="148" spans="1:9" ht="18" customHeight="1">
      <c r="A148" s="16" t="s">
        <v>36</v>
      </c>
      <c r="B148" s="22" t="s">
        <v>118</v>
      </c>
      <c r="C148" s="8"/>
      <c r="D148" s="8"/>
      <c r="E148" s="66"/>
      <c r="F148" s="21"/>
      <c r="G148" s="15"/>
      <c r="H148" s="15"/>
      <c r="I148" s="37"/>
    </row>
    <row r="149" spans="1:9" ht="15">
      <c r="A149" s="16" t="s">
        <v>119</v>
      </c>
      <c r="B149" s="16" t="s">
        <v>120</v>
      </c>
      <c r="C149" s="8"/>
      <c r="D149" s="8"/>
      <c r="E149" s="66"/>
      <c r="F149" s="21"/>
      <c r="G149" s="15"/>
      <c r="H149" s="15"/>
      <c r="I149" s="37"/>
    </row>
    <row r="150" spans="2:8" ht="18" customHeight="1">
      <c r="B150" s="16" t="s">
        <v>121</v>
      </c>
      <c r="C150" s="8"/>
      <c r="D150" s="8"/>
      <c r="E150" s="70">
        <v>16</v>
      </c>
      <c r="F150" s="21"/>
      <c r="G150" s="15">
        <v>1433</v>
      </c>
      <c r="H150" s="15">
        <v>46795</v>
      </c>
    </row>
    <row r="151" spans="1:8" ht="18" customHeight="1">
      <c r="A151" s="8"/>
      <c r="B151" s="16"/>
      <c r="C151" s="8"/>
      <c r="D151" s="8"/>
      <c r="E151" s="70"/>
      <c r="F151" s="21"/>
      <c r="G151" s="27">
        <f>SUM(G150:G150)</f>
        <v>1433</v>
      </c>
      <c r="H151" s="27">
        <f>SUM(H150:H150)</f>
        <v>46795</v>
      </c>
    </row>
    <row r="152" spans="1:8" ht="18" customHeight="1">
      <c r="A152" s="16" t="s">
        <v>122</v>
      </c>
      <c r="B152" s="16" t="s">
        <v>123</v>
      </c>
      <c r="C152" s="8"/>
      <c r="D152" s="8"/>
      <c r="E152" s="66"/>
      <c r="F152" s="21"/>
      <c r="G152" s="15"/>
      <c r="H152" s="15"/>
    </row>
    <row r="153" spans="1:8" ht="18" customHeight="1">
      <c r="A153" s="16"/>
      <c r="B153" s="16" t="s">
        <v>124</v>
      </c>
      <c r="C153" s="8"/>
      <c r="D153" s="8"/>
      <c r="E153" s="66"/>
      <c r="F153" s="32">
        <v>0</v>
      </c>
      <c r="G153" s="15">
        <f>-1144358</f>
        <v>-1144358</v>
      </c>
      <c r="H153" s="15"/>
    </row>
    <row r="154" spans="1:8" ht="18" customHeight="1">
      <c r="A154" s="16"/>
      <c r="B154" s="16" t="s">
        <v>160</v>
      </c>
      <c r="C154" s="8"/>
      <c r="D154" s="8"/>
      <c r="E154" s="66"/>
      <c r="F154" s="32">
        <v>0</v>
      </c>
      <c r="G154" s="15">
        <v>-441404</v>
      </c>
      <c r="H154" s="15">
        <v>-430581</v>
      </c>
    </row>
    <row r="155" spans="1:8" ht="15">
      <c r="A155" s="8"/>
      <c r="B155" s="8"/>
      <c r="C155" s="8"/>
      <c r="D155" s="8"/>
      <c r="E155" s="70">
        <v>17</v>
      </c>
      <c r="F155" s="21"/>
      <c r="G155" s="27">
        <f>SUM(G153:G154)</f>
        <v>-1585762</v>
      </c>
      <c r="H155" s="27">
        <f>SUM(H153:H154)</f>
        <v>-430581</v>
      </c>
    </row>
    <row r="156" spans="1:8" ht="18" customHeight="1">
      <c r="A156" s="8"/>
      <c r="B156" s="13" t="s">
        <v>125</v>
      </c>
      <c r="C156" s="8"/>
      <c r="D156" s="8"/>
      <c r="E156" s="67" t="s">
        <v>53</v>
      </c>
      <c r="F156" s="18"/>
      <c r="G156" s="19">
        <f>G151+G155</f>
        <v>-1584329</v>
      </c>
      <c r="H156" s="19">
        <f>H151+H155</f>
        <v>-383786</v>
      </c>
    </row>
    <row r="157" spans="1:8" ht="18" customHeight="1">
      <c r="A157" s="8"/>
      <c r="B157" s="13"/>
      <c r="C157" s="8"/>
      <c r="D157" s="8"/>
      <c r="E157" s="71"/>
      <c r="F157" s="36"/>
      <c r="G157" s="72"/>
      <c r="H157" s="72"/>
    </row>
    <row r="158" spans="1:8" ht="18" customHeight="1">
      <c r="A158" s="38" t="s">
        <v>126</v>
      </c>
      <c r="B158" s="2" t="s">
        <v>127</v>
      </c>
      <c r="C158" s="8"/>
      <c r="D158" s="8"/>
      <c r="E158" s="71"/>
      <c r="F158" s="36"/>
      <c r="G158" s="72"/>
      <c r="H158" s="72"/>
    </row>
    <row r="159" spans="1:8" ht="18" customHeight="1">
      <c r="A159" s="38" t="s">
        <v>88</v>
      </c>
      <c r="B159" s="2" t="s">
        <v>128</v>
      </c>
      <c r="C159" s="8"/>
      <c r="D159" s="8"/>
      <c r="E159" s="71"/>
      <c r="F159" s="36"/>
      <c r="G159" s="72"/>
      <c r="H159" s="72"/>
    </row>
    <row r="160" spans="1:8" ht="18" customHeight="1">
      <c r="A160" s="8" t="s">
        <v>129</v>
      </c>
      <c r="B160" s="16" t="s">
        <v>130</v>
      </c>
      <c r="C160" s="8"/>
      <c r="D160" s="8"/>
      <c r="E160" s="70">
        <v>20</v>
      </c>
      <c r="F160" s="21"/>
      <c r="G160" s="15">
        <v>216719</v>
      </c>
      <c r="H160" s="15">
        <v>7164000</v>
      </c>
    </row>
    <row r="161" spans="1:8" ht="18" customHeight="1">
      <c r="A161" s="8" t="s">
        <v>131</v>
      </c>
      <c r="B161" s="8" t="s">
        <v>132</v>
      </c>
      <c r="C161" s="8"/>
      <c r="D161" s="8"/>
      <c r="E161" s="70">
        <v>21</v>
      </c>
      <c r="F161" s="21"/>
      <c r="G161" s="15">
        <f>-15061-7</f>
        <v>-15068</v>
      </c>
      <c r="H161" s="15">
        <v>-113000</v>
      </c>
    </row>
    <row r="162" spans="1:8" ht="18" customHeight="1">
      <c r="A162" s="8"/>
      <c r="B162" s="38" t="s">
        <v>133</v>
      </c>
      <c r="C162" s="8"/>
      <c r="D162" s="8"/>
      <c r="E162" s="67" t="s">
        <v>90</v>
      </c>
      <c r="F162" s="18"/>
      <c r="G162" s="19">
        <f>G160+G161</f>
        <v>201651</v>
      </c>
      <c r="H162" s="19">
        <f>H160+H161</f>
        <v>7051000</v>
      </c>
    </row>
    <row r="163" spans="1:8" ht="18" customHeight="1">
      <c r="A163" s="8"/>
      <c r="B163" s="38"/>
      <c r="C163" s="8"/>
      <c r="D163" s="8"/>
      <c r="E163" s="71"/>
      <c r="F163" s="36"/>
      <c r="G163" s="72"/>
      <c r="H163" s="72"/>
    </row>
    <row r="164" spans="1:8" ht="18" customHeight="1">
      <c r="A164" s="8"/>
      <c r="B164" s="13" t="s">
        <v>134</v>
      </c>
      <c r="C164" s="8"/>
      <c r="D164" s="8"/>
      <c r="E164" s="66"/>
      <c r="F164" s="21"/>
      <c r="G164" s="27">
        <f>SUM(G162+G156+G146)</f>
        <v>17420990</v>
      </c>
      <c r="H164" s="27">
        <f>SUM(H162+H156+H146)</f>
        <v>9364439</v>
      </c>
    </row>
    <row r="165" spans="1:8" ht="18" customHeight="1">
      <c r="A165" s="8"/>
      <c r="B165" s="8"/>
      <c r="C165" s="8"/>
      <c r="D165" s="8"/>
      <c r="E165" s="66"/>
      <c r="F165" s="21"/>
      <c r="G165" s="34"/>
      <c r="H165" s="34"/>
    </row>
    <row r="166" spans="1:8" ht="18" customHeight="1">
      <c r="A166" s="16" t="s">
        <v>135</v>
      </c>
      <c r="B166" s="16" t="s">
        <v>136</v>
      </c>
      <c r="C166" s="38"/>
      <c r="D166" s="8"/>
      <c r="E166" s="70">
        <v>22</v>
      </c>
      <c r="F166" s="21"/>
      <c r="G166" s="15">
        <v>5645102</v>
      </c>
      <c r="H166" s="15">
        <f>1792000+4398000</f>
        <v>6190000</v>
      </c>
    </row>
    <row r="167" spans="1:8" ht="18" customHeight="1">
      <c r="A167" s="16" t="s">
        <v>137</v>
      </c>
      <c r="B167" s="16" t="s">
        <v>146</v>
      </c>
      <c r="C167" s="8"/>
      <c r="D167" s="8"/>
      <c r="E167" s="73"/>
      <c r="F167" s="64"/>
      <c r="G167" s="19">
        <f>G164-G166</f>
        <v>11775888</v>
      </c>
      <c r="H167" s="19">
        <f>H164-H166</f>
        <v>3174439</v>
      </c>
    </row>
    <row r="168" spans="1:4" ht="18" customHeight="1">
      <c r="A168" s="8"/>
      <c r="B168" s="8"/>
      <c r="C168" s="8"/>
      <c r="D168" s="8"/>
    </row>
    <row r="169" spans="1:4" ht="18" customHeight="1">
      <c r="A169" s="8"/>
      <c r="B169" s="38" t="s">
        <v>138</v>
      </c>
      <c r="C169" s="8"/>
      <c r="D169" s="8"/>
    </row>
    <row r="170" spans="1:27" ht="18" customHeight="1">
      <c r="A170" s="8"/>
      <c r="B170" s="8"/>
      <c r="C170" s="8"/>
      <c r="D170" s="8"/>
      <c r="G170" s="86" t="s">
        <v>142</v>
      </c>
      <c r="H170" s="86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8" customHeight="1">
      <c r="A171" s="8"/>
      <c r="B171" s="8"/>
      <c r="C171" s="8"/>
      <c r="D171" s="8"/>
      <c r="G171" s="86" t="s">
        <v>165</v>
      </c>
      <c r="H171" s="86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8" customHeight="1">
      <c r="A172" s="8"/>
      <c r="B172" s="8"/>
      <c r="C172" s="8"/>
      <c r="D172" s="8"/>
      <c r="G172" s="86" t="s">
        <v>166</v>
      </c>
      <c r="H172" s="86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8" customHeight="1">
      <c r="A173" s="8"/>
      <c r="B173" s="8"/>
      <c r="C173" s="8"/>
      <c r="D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8" customHeight="1">
      <c r="A174" s="8"/>
      <c r="B174" s="8"/>
      <c r="C174" s="8"/>
      <c r="D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8" customHeight="1">
      <c r="A175" s="8"/>
      <c r="B175" s="8"/>
      <c r="C175" s="8"/>
      <c r="D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8" customHeight="1">
      <c r="A176" s="8"/>
      <c r="B176" s="8"/>
      <c r="C176" s="8"/>
      <c r="D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8" customHeight="1">
      <c r="A177" s="8"/>
      <c r="B177" s="8"/>
      <c r="C177" s="8"/>
      <c r="D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0:17" ht="18" customHeight="1">
      <c r="J178" s="8"/>
      <c r="K178" s="8"/>
      <c r="L178" s="8"/>
      <c r="M178" s="8"/>
      <c r="N178" s="8"/>
      <c r="O178" s="8"/>
      <c r="P178" s="8"/>
      <c r="Q178" s="8"/>
    </row>
    <row r="179" spans="10:17" ht="18" customHeight="1">
      <c r="J179" s="8"/>
      <c r="K179" s="8"/>
      <c r="L179" s="8"/>
      <c r="M179" s="8"/>
      <c r="N179" s="8"/>
      <c r="O179" s="8"/>
      <c r="P179" s="8"/>
      <c r="Q179" s="8"/>
    </row>
    <row r="180" spans="10:17" ht="18" customHeight="1">
      <c r="J180" s="8"/>
      <c r="K180" s="8"/>
      <c r="L180" s="8"/>
      <c r="M180" s="8"/>
      <c r="N180" s="8"/>
      <c r="O180" s="8"/>
      <c r="P180" s="8"/>
      <c r="Q180" s="8"/>
    </row>
    <row r="181" spans="10:17" ht="18" customHeight="1">
      <c r="J181" s="8"/>
      <c r="K181" s="8"/>
      <c r="L181" s="8"/>
      <c r="M181" s="8"/>
      <c r="N181" s="8"/>
      <c r="O181" s="8"/>
      <c r="P181" s="8"/>
      <c r="Q181" s="8"/>
    </row>
    <row r="182" spans="10:17" ht="18" customHeight="1">
      <c r="J182" s="8"/>
      <c r="K182" s="8"/>
      <c r="L182" s="8"/>
      <c r="M182" s="8"/>
      <c r="N182" s="8"/>
      <c r="O182" s="8"/>
      <c r="P182" s="8"/>
      <c r="Q182" s="8"/>
    </row>
    <row r="183" spans="10:17" ht="18" customHeight="1">
      <c r="J183" s="8"/>
      <c r="K183" s="8"/>
      <c r="L183" s="8"/>
      <c r="M183" s="8"/>
      <c r="N183" s="8"/>
      <c r="O183" s="8"/>
      <c r="P183" s="8"/>
      <c r="Q183" s="8"/>
    </row>
    <row r="184" spans="10:17" ht="18" customHeight="1">
      <c r="J184" s="8"/>
      <c r="K184" s="8"/>
      <c r="L184" s="8"/>
      <c r="M184" s="8"/>
      <c r="N184" s="8"/>
      <c r="O184" s="8"/>
      <c r="P184" s="8"/>
      <c r="Q184" s="8"/>
    </row>
    <row r="185" spans="10:17" ht="18" customHeight="1">
      <c r="J185" s="8"/>
      <c r="K185" s="8"/>
      <c r="L185" s="8"/>
      <c r="M185" s="8"/>
      <c r="N185" s="8"/>
      <c r="O185" s="8"/>
      <c r="P185" s="8"/>
      <c r="Q185" s="8"/>
    </row>
    <row r="186" spans="10:17" ht="18" customHeight="1">
      <c r="J186" s="8"/>
      <c r="K186" s="8"/>
      <c r="L186" s="8"/>
      <c r="M186" s="8"/>
      <c r="N186" s="8"/>
      <c r="O186" s="8"/>
      <c r="P186" s="8"/>
      <c r="Q186" s="8"/>
    </row>
    <row r="187" spans="10:17" ht="18" customHeight="1">
      <c r="J187" s="8"/>
      <c r="K187" s="8"/>
      <c r="L187" s="8"/>
      <c r="M187" s="8"/>
      <c r="N187" s="8"/>
      <c r="O187" s="8"/>
      <c r="P187" s="8"/>
      <c r="Q187" s="8"/>
    </row>
    <row r="188" spans="10:17" ht="18" customHeight="1">
      <c r="J188" s="8"/>
      <c r="K188" s="8"/>
      <c r="L188" s="8"/>
      <c r="M188" s="8"/>
      <c r="N188" s="8"/>
      <c r="O188" s="8"/>
      <c r="P188" s="8"/>
      <c r="Q188" s="8"/>
    </row>
    <row r="189" spans="10:17" ht="18" customHeight="1">
      <c r="J189" s="8"/>
      <c r="K189" s="8"/>
      <c r="L189" s="8"/>
      <c r="M189" s="8"/>
      <c r="N189" s="8"/>
      <c r="O189" s="8"/>
      <c r="P189" s="8"/>
      <c r="Q189" s="8"/>
    </row>
    <row r="190" spans="10:17" ht="18" customHeight="1">
      <c r="J190" s="8"/>
      <c r="K190" s="8"/>
      <c r="L190" s="8"/>
      <c r="M190" s="8"/>
      <c r="N190" s="8"/>
      <c r="O190" s="8"/>
      <c r="P190" s="8"/>
      <c r="Q190" s="8"/>
    </row>
    <row r="191" spans="10:17" ht="18" customHeight="1">
      <c r="J191" s="8"/>
      <c r="K191" s="8"/>
      <c r="L191" s="8"/>
      <c r="M191" s="8"/>
      <c r="N191" s="8"/>
      <c r="O191" s="8"/>
      <c r="P191" s="8"/>
      <c r="Q191" s="8"/>
    </row>
    <row r="192" spans="10:17" ht="18" customHeight="1">
      <c r="J192" s="8"/>
      <c r="K192" s="8"/>
      <c r="L192" s="8"/>
      <c r="M192" s="8"/>
      <c r="N192" s="8"/>
      <c r="O192" s="8"/>
      <c r="P192" s="8"/>
      <c r="Q192" s="8"/>
    </row>
    <row r="193" spans="10:17" ht="18" customHeight="1">
      <c r="J193" s="8"/>
      <c r="K193" s="8"/>
      <c r="L193" s="8"/>
      <c r="M193" s="8"/>
      <c r="N193" s="8"/>
      <c r="O193" s="8"/>
      <c r="P193" s="8"/>
      <c r="Q193" s="8"/>
    </row>
    <row r="194" spans="10:17" ht="18" customHeight="1">
      <c r="J194" s="8"/>
      <c r="K194" s="8"/>
      <c r="L194" s="8"/>
      <c r="M194" s="8"/>
      <c r="N194" s="8"/>
      <c r="O194" s="8"/>
      <c r="P194" s="8"/>
      <c r="Q194" s="8"/>
    </row>
    <row r="195" spans="10:17" ht="18" customHeight="1">
      <c r="J195" s="8"/>
      <c r="K195" s="8"/>
      <c r="L195" s="8"/>
      <c r="M195" s="8"/>
      <c r="N195" s="8"/>
      <c r="O195" s="8"/>
      <c r="P195" s="8"/>
      <c r="Q195" s="8"/>
    </row>
    <row r="196" spans="10:17" ht="18" customHeight="1">
      <c r="J196" s="8"/>
      <c r="K196" s="8"/>
      <c r="L196" s="8"/>
      <c r="M196" s="8"/>
      <c r="N196" s="8"/>
      <c r="O196" s="8"/>
      <c r="P196" s="8"/>
      <c r="Q196" s="8"/>
    </row>
    <row r="197" spans="10:17" ht="18" customHeight="1">
      <c r="J197" s="8"/>
      <c r="K197" s="8"/>
      <c r="L197" s="8"/>
      <c r="M197" s="8"/>
      <c r="N197" s="8"/>
      <c r="O197" s="8"/>
      <c r="P197" s="8"/>
      <c r="Q197" s="8"/>
    </row>
    <row r="198" spans="10:17" ht="18" customHeight="1">
      <c r="J198" s="8"/>
      <c r="K198" s="8"/>
      <c r="L198" s="8"/>
      <c r="M198" s="8"/>
      <c r="N198" s="8"/>
      <c r="O198" s="8"/>
      <c r="P198" s="8"/>
      <c r="Q198" s="8"/>
    </row>
    <row r="199" spans="10:17" ht="18" customHeight="1">
      <c r="J199" s="8"/>
      <c r="K199" s="8"/>
      <c r="L199" s="8"/>
      <c r="M199" s="8"/>
      <c r="N199" s="8"/>
      <c r="O199" s="8"/>
      <c r="P199" s="8"/>
      <c r="Q199" s="8"/>
    </row>
    <row r="200" spans="10:17" ht="18" customHeight="1">
      <c r="J200" s="8"/>
      <c r="K200" s="8"/>
      <c r="L200" s="8"/>
      <c r="M200" s="8"/>
      <c r="N200" s="8"/>
      <c r="O200" s="8"/>
      <c r="P200" s="8"/>
      <c r="Q200" s="8"/>
    </row>
    <row r="201" spans="10:17" ht="18" customHeight="1">
      <c r="J201" s="8"/>
      <c r="K201" s="8"/>
      <c r="L201" s="8"/>
      <c r="M201" s="8"/>
      <c r="N201" s="8"/>
      <c r="O201" s="8"/>
      <c r="P201" s="8"/>
      <c r="Q201" s="8"/>
    </row>
    <row r="202" spans="10:17" ht="18" customHeight="1">
      <c r="J202" s="8"/>
      <c r="K202" s="8"/>
      <c r="L202" s="8"/>
      <c r="M202" s="8"/>
      <c r="N202" s="8"/>
      <c r="O202" s="8"/>
      <c r="P202" s="8"/>
      <c r="Q202" s="8"/>
    </row>
    <row r="203" spans="10:17" ht="18" customHeight="1">
      <c r="J203" s="8"/>
      <c r="K203" s="8"/>
      <c r="L203" s="8"/>
      <c r="M203" s="8"/>
      <c r="N203" s="8"/>
      <c r="O203" s="8"/>
      <c r="P203" s="8"/>
      <c r="Q203" s="8"/>
    </row>
    <row r="204" spans="10:17" ht="18" customHeight="1">
      <c r="J204" s="8"/>
      <c r="K204" s="8"/>
      <c r="L204" s="8"/>
      <c r="M204" s="8"/>
      <c r="N204" s="8"/>
      <c r="O204" s="8"/>
      <c r="P204" s="8"/>
      <c r="Q204" s="8"/>
    </row>
    <row r="205" spans="10:17" ht="18" customHeight="1">
      <c r="J205" s="8"/>
      <c r="K205" s="8"/>
      <c r="L205" s="8"/>
      <c r="M205" s="8"/>
      <c r="N205" s="8"/>
      <c r="O205" s="8"/>
      <c r="P205" s="8"/>
      <c r="Q205" s="8"/>
    </row>
    <row r="206" spans="10:17" ht="18" customHeight="1">
      <c r="J206" s="8"/>
      <c r="K206" s="8"/>
      <c r="L206" s="8"/>
      <c r="M206" s="8"/>
      <c r="N206" s="8"/>
      <c r="O206" s="8"/>
      <c r="P206" s="8"/>
      <c r="Q206" s="8"/>
    </row>
    <row r="207" spans="10:17" ht="18" customHeight="1">
      <c r="J207" s="8"/>
      <c r="K207" s="8"/>
      <c r="L207" s="8"/>
      <c r="M207" s="8"/>
      <c r="N207" s="8"/>
      <c r="O207" s="8"/>
      <c r="P207" s="8"/>
      <c r="Q207" s="8"/>
    </row>
    <row r="208" spans="10:17" ht="18" customHeight="1">
      <c r="J208" s="8"/>
      <c r="K208" s="8"/>
      <c r="L208" s="8"/>
      <c r="M208" s="8"/>
      <c r="N208" s="8"/>
      <c r="O208" s="8"/>
      <c r="P208" s="8"/>
      <c r="Q208" s="8"/>
    </row>
    <row r="209" spans="10:17" ht="18" customHeight="1">
      <c r="J209" s="8"/>
      <c r="K209" s="8"/>
      <c r="L209" s="8"/>
      <c r="M209" s="8"/>
      <c r="N209" s="8"/>
      <c r="O209" s="8"/>
      <c r="P209" s="8"/>
      <c r="Q209" s="8"/>
    </row>
    <row r="210" spans="10:17" ht="18" customHeight="1">
      <c r="J210" s="8"/>
      <c r="K210" s="8"/>
      <c r="L210" s="8"/>
      <c r="M210" s="8"/>
      <c r="N210" s="8"/>
      <c r="O210" s="8"/>
      <c r="P210" s="8"/>
      <c r="Q210" s="8"/>
    </row>
    <row r="211" spans="10:17" ht="18" customHeight="1">
      <c r="J211" s="8"/>
      <c r="K211" s="8"/>
      <c r="L211" s="8"/>
      <c r="M211" s="8"/>
      <c r="N211" s="8"/>
      <c r="O211" s="8"/>
      <c r="P211" s="8"/>
      <c r="Q211" s="8"/>
    </row>
    <row r="212" spans="10:17" ht="18" customHeight="1">
      <c r="J212" s="8"/>
      <c r="K212" s="8"/>
      <c r="L212" s="8"/>
      <c r="M212" s="8"/>
      <c r="N212" s="8"/>
      <c r="O212" s="8"/>
      <c r="P212" s="8"/>
      <c r="Q212" s="8"/>
    </row>
    <row r="213" spans="10:17" ht="18" customHeight="1">
      <c r="J213" s="8"/>
      <c r="K213" s="8"/>
      <c r="L213" s="8"/>
      <c r="M213" s="8"/>
      <c r="N213" s="8"/>
      <c r="O213" s="8"/>
      <c r="P213" s="8"/>
      <c r="Q213" s="8"/>
    </row>
    <row r="214" spans="10:17" ht="18" customHeight="1">
      <c r="J214" s="8"/>
      <c r="K214" s="8"/>
      <c r="L214" s="8"/>
      <c r="M214" s="8"/>
      <c r="N214" s="8"/>
      <c r="O214" s="8"/>
      <c r="P214" s="8"/>
      <c r="Q214" s="8"/>
    </row>
    <row r="215" spans="10:17" ht="18" customHeight="1">
      <c r="J215" s="8"/>
      <c r="K215" s="8"/>
      <c r="L215" s="8"/>
      <c r="M215" s="8"/>
      <c r="N215" s="8"/>
      <c r="O215" s="8"/>
      <c r="P215" s="8"/>
      <c r="Q215" s="8"/>
    </row>
    <row r="216" spans="10:17" ht="18" customHeight="1">
      <c r="J216" s="8"/>
      <c r="K216" s="8"/>
      <c r="L216" s="8"/>
      <c r="M216" s="8"/>
      <c r="N216" s="8"/>
      <c r="O216" s="8"/>
      <c r="P216" s="8"/>
      <c r="Q216" s="8"/>
    </row>
    <row r="217" spans="10:17" ht="18" customHeight="1">
      <c r="J217" s="8"/>
      <c r="K217" s="8"/>
      <c r="L217" s="8"/>
      <c r="M217" s="8"/>
      <c r="N217" s="8"/>
      <c r="O217" s="8"/>
      <c r="P217" s="8"/>
      <c r="Q217" s="8"/>
    </row>
    <row r="218" spans="10:17" ht="18" customHeight="1">
      <c r="J218" s="8"/>
      <c r="K218" s="8"/>
      <c r="L218" s="8"/>
      <c r="M218" s="8"/>
      <c r="N218" s="8"/>
      <c r="O218" s="8"/>
      <c r="P218" s="8"/>
      <c r="Q218" s="8"/>
    </row>
    <row r="219" spans="10:17" ht="18" customHeight="1">
      <c r="J219" s="8"/>
      <c r="K219" s="8"/>
      <c r="L219" s="8"/>
      <c r="M219" s="8"/>
      <c r="N219" s="8"/>
      <c r="O219" s="8"/>
      <c r="P219" s="8"/>
      <c r="Q219" s="8"/>
    </row>
    <row r="220" spans="10:17" ht="18" customHeight="1">
      <c r="J220" s="8"/>
      <c r="K220" s="8"/>
      <c r="L220" s="8"/>
      <c r="M220" s="8"/>
      <c r="N220" s="8"/>
      <c r="O220" s="8"/>
      <c r="P220" s="8"/>
      <c r="Q220" s="8"/>
    </row>
    <row r="221" spans="10:17" ht="18" customHeight="1">
      <c r="J221" s="8"/>
      <c r="K221" s="8"/>
      <c r="L221" s="8"/>
      <c r="M221" s="8"/>
      <c r="N221" s="8"/>
      <c r="O221" s="8"/>
      <c r="P221" s="8"/>
      <c r="Q221" s="8"/>
    </row>
    <row r="222" spans="10:17" ht="18" customHeight="1">
      <c r="J222" s="8"/>
      <c r="K222" s="8"/>
      <c r="L222" s="8"/>
      <c r="M222" s="8"/>
      <c r="N222" s="8"/>
      <c r="O222" s="8"/>
      <c r="P222" s="8"/>
      <c r="Q222" s="8"/>
    </row>
    <row r="223" spans="10:17" ht="18" customHeight="1">
      <c r="J223" s="8"/>
      <c r="K223" s="8"/>
      <c r="L223" s="8"/>
      <c r="M223" s="8"/>
      <c r="N223" s="8"/>
      <c r="O223" s="8"/>
      <c r="P223" s="8"/>
      <c r="Q223" s="8"/>
    </row>
    <row r="224" spans="10:17" ht="18" customHeight="1">
      <c r="J224" s="8"/>
      <c r="K224" s="8"/>
      <c r="L224" s="8"/>
      <c r="M224" s="8"/>
      <c r="N224" s="8"/>
      <c r="O224" s="8"/>
      <c r="P224" s="8"/>
      <c r="Q224" s="8"/>
    </row>
    <row r="225" spans="10:17" ht="18" customHeight="1">
      <c r="J225" s="8"/>
      <c r="K225" s="8"/>
      <c r="L225" s="8"/>
      <c r="M225" s="8"/>
      <c r="N225" s="8"/>
      <c r="O225" s="8"/>
      <c r="P225" s="8"/>
      <c r="Q225" s="8"/>
    </row>
    <row r="226" spans="10:17" ht="18" customHeight="1">
      <c r="J226" s="8"/>
      <c r="K226" s="8"/>
      <c r="L226" s="8"/>
      <c r="M226" s="8"/>
      <c r="N226" s="8"/>
      <c r="O226" s="8"/>
      <c r="P226" s="8"/>
      <c r="Q226" s="8"/>
    </row>
    <row r="227" spans="10:17" ht="18" customHeight="1">
      <c r="J227" s="8"/>
      <c r="K227" s="8"/>
      <c r="L227" s="8"/>
      <c r="M227" s="8"/>
      <c r="N227" s="8"/>
      <c r="O227" s="8"/>
      <c r="P227" s="8"/>
      <c r="Q227" s="8"/>
    </row>
    <row r="228" spans="10:17" ht="18" customHeight="1">
      <c r="J228" s="8"/>
      <c r="K228" s="8"/>
      <c r="L228" s="8"/>
      <c r="M228" s="8"/>
      <c r="N228" s="8"/>
      <c r="O228" s="8"/>
      <c r="P228" s="8"/>
      <c r="Q228" s="8"/>
    </row>
    <row r="229" spans="10:17" ht="18" customHeight="1">
      <c r="J229" s="8"/>
      <c r="K229" s="8"/>
      <c r="L229" s="8"/>
      <c r="M229" s="8"/>
      <c r="N229" s="8"/>
      <c r="O229" s="8"/>
      <c r="P229" s="8"/>
      <c r="Q229" s="8"/>
    </row>
    <row r="230" spans="10:17" ht="18" customHeight="1">
      <c r="J230" s="8"/>
      <c r="K230" s="8"/>
      <c r="L230" s="8"/>
      <c r="M230" s="8"/>
      <c r="N230" s="8"/>
      <c r="O230" s="8"/>
      <c r="P230" s="8"/>
      <c r="Q230" s="8"/>
    </row>
    <row r="231" spans="10:17" ht="18" customHeight="1">
      <c r="J231" s="8"/>
      <c r="K231" s="8"/>
      <c r="L231" s="8"/>
      <c r="M231" s="8"/>
      <c r="N231" s="8"/>
      <c r="O231" s="8"/>
      <c r="P231" s="8"/>
      <c r="Q231" s="8"/>
    </row>
    <row r="232" spans="10:17" ht="18" customHeight="1">
      <c r="J232" s="8"/>
      <c r="K232" s="8"/>
      <c r="L232" s="8"/>
      <c r="M232" s="8"/>
      <c r="N232" s="8"/>
      <c r="O232" s="8"/>
      <c r="P232" s="8"/>
      <c r="Q232" s="8"/>
    </row>
    <row r="233" spans="1:17" ht="18" customHeight="1">
      <c r="A233" s="8"/>
      <c r="B233" s="8"/>
      <c r="G233" s="8"/>
      <c r="H233" s="46"/>
      <c r="J233" s="8"/>
      <c r="K233" s="8"/>
      <c r="L233" s="8"/>
      <c r="M233" s="8"/>
      <c r="N233" s="8"/>
      <c r="O233" s="8"/>
      <c r="P233" s="8"/>
      <c r="Q233" s="8"/>
    </row>
    <row r="234" spans="1:17" ht="18" customHeight="1">
      <c r="A234" s="8"/>
      <c r="B234" s="8"/>
      <c r="G234" s="8"/>
      <c r="H234" s="46"/>
      <c r="J234" s="8"/>
      <c r="K234" s="8"/>
      <c r="L234" s="8"/>
      <c r="M234" s="8"/>
      <c r="N234" s="8"/>
      <c r="O234" s="8"/>
      <c r="P234" s="8"/>
      <c r="Q234" s="8"/>
    </row>
    <row r="235" spans="1:17" ht="18" customHeight="1">
      <c r="A235" s="8"/>
      <c r="B235" s="8"/>
      <c r="G235" s="8"/>
      <c r="H235" s="46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8" customHeight="1">
      <c r="A236" s="8"/>
      <c r="B236" s="8"/>
      <c r="G236" s="8"/>
      <c r="H236" s="46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8" customHeight="1">
      <c r="A237" s="8"/>
      <c r="B237" s="8"/>
      <c r="G237" s="8"/>
      <c r="H237" s="46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8" customHeight="1">
      <c r="A238" s="8"/>
      <c r="B238" s="8"/>
      <c r="G238" s="8"/>
      <c r="H238" s="46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8" customHeight="1">
      <c r="A239" s="8"/>
      <c r="B239" s="8"/>
      <c r="G239" s="8"/>
      <c r="H239" s="46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8" customHeight="1">
      <c r="A240" s="8"/>
      <c r="B240" s="8"/>
      <c r="G240" s="8"/>
      <c r="H240" s="46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8" customHeight="1">
      <c r="A241" s="8"/>
      <c r="B241" s="8"/>
      <c r="G241" s="8"/>
      <c r="H241" s="46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8" customHeight="1">
      <c r="A242" s="8"/>
      <c r="B242" s="8"/>
      <c r="G242" s="8"/>
      <c r="H242" s="46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8" customHeight="1">
      <c r="A243" s="8"/>
      <c r="B243" s="8"/>
      <c r="G243" s="8"/>
      <c r="H243" s="46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8" customHeight="1">
      <c r="A244" s="8"/>
      <c r="B244" s="8"/>
      <c r="G244" s="8"/>
      <c r="H244" s="46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8" customHeight="1">
      <c r="A245" s="8"/>
      <c r="B245" s="8"/>
      <c r="G245" s="8"/>
      <c r="H245" s="46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8" customHeight="1">
      <c r="A246" s="8"/>
      <c r="B246" s="8"/>
      <c r="G246" s="8"/>
      <c r="H246" s="46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8" customHeight="1">
      <c r="A247" s="8"/>
      <c r="B247" s="8"/>
      <c r="G247" s="8"/>
      <c r="H247" s="46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8" customHeight="1">
      <c r="A248" s="8"/>
      <c r="B248" s="8"/>
      <c r="G248" s="8"/>
      <c r="H248" s="46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8" customHeight="1">
      <c r="A249" s="8"/>
      <c r="B249" s="8"/>
      <c r="G249" s="8"/>
      <c r="H249" s="46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8" customHeight="1">
      <c r="A250" s="8"/>
      <c r="B250" s="8"/>
      <c r="G250" s="8"/>
      <c r="H250" s="46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8" customHeight="1">
      <c r="A251" s="8"/>
      <c r="B251" s="8"/>
      <c r="G251" s="8"/>
      <c r="H251" s="46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8" customHeight="1">
      <c r="A252" s="8"/>
      <c r="B252" s="8"/>
      <c r="G252" s="8"/>
      <c r="H252" s="46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8" customHeight="1">
      <c r="A253" s="8"/>
      <c r="B253" s="8"/>
      <c r="G253" s="8"/>
      <c r="H253" s="46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8" customHeight="1">
      <c r="A254" s="8"/>
      <c r="B254" s="8"/>
      <c r="G254" s="8"/>
      <c r="H254" s="46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8" customHeight="1">
      <c r="A255" s="8"/>
      <c r="B255" s="8"/>
      <c r="G255" s="8"/>
      <c r="H255" s="46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8" customHeight="1">
      <c r="A256" s="8"/>
      <c r="B256" s="8"/>
      <c r="G256" s="8"/>
      <c r="H256" s="46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8" customHeight="1">
      <c r="A257" s="8"/>
      <c r="B257" s="8"/>
      <c r="E257" s="8"/>
      <c r="F257" s="24"/>
      <c r="G257" s="8"/>
      <c r="H257" s="46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8" customHeight="1">
      <c r="A258" s="8"/>
      <c r="B258" s="8"/>
      <c r="C258" s="8"/>
      <c r="D258" s="8"/>
      <c r="E258" s="8"/>
      <c r="F258" s="24"/>
      <c r="G258" s="8"/>
      <c r="H258" s="46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8" customHeight="1">
      <c r="A259" s="8"/>
      <c r="B259" s="8"/>
      <c r="C259" s="8"/>
      <c r="D259" s="8"/>
      <c r="E259" s="8"/>
      <c r="F259" s="24"/>
      <c r="G259" s="8"/>
      <c r="H259" s="46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8" customHeight="1">
      <c r="A260" s="8"/>
      <c r="B260" s="8"/>
      <c r="C260" s="8"/>
      <c r="D260" s="8"/>
      <c r="E260" s="8"/>
      <c r="F260" s="24"/>
      <c r="G260" s="8"/>
      <c r="H260" s="46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8" customHeight="1">
      <c r="A261" s="8"/>
      <c r="B261" s="8"/>
      <c r="C261" s="8"/>
      <c r="D261" s="8"/>
      <c r="E261" s="8"/>
      <c r="F261" s="24"/>
      <c r="G261" s="8"/>
      <c r="H261" s="46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8" customHeight="1">
      <c r="A262" s="8"/>
      <c r="B262" s="8"/>
      <c r="C262" s="8"/>
      <c r="D262" s="8"/>
      <c r="E262" s="8"/>
      <c r="F262" s="24"/>
      <c r="G262" s="8"/>
      <c r="H262" s="46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8" customHeight="1">
      <c r="A263" s="8"/>
      <c r="B263" s="8"/>
      <c r="C263" s="8"/>
      <c r="D263" s="8"/>
      <c r="E263" s="8"/>
      <c r="F263" s="24"/>
      <c r="G263" s="8"/>
      <c r="H263" s="46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8" customHeight="1">
      <c r="A264" s="8"/>
      <c r="B264" s="8"/>
      <c r="C264" s="8"/>
      <c r="D264" s="8"/>
      <c r="E264" s="8"/>
      <c r="F264" s="24"/>
      <c r="G264" s="8"/>
      <c r="H264" s="46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8" customHeight="1">
      <c r="A265" s="8"/>
      <c r="B265" s="8"/>
      <c r="C265" s="8"/>
      <c r="D265" s="8"/>
      <c r="E265" s="8"/>
      <c r="F265" s="24"/>
      <c r="G265" s="8"/>
      <c r="H265" s="46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8" customHeight="1">
      <c r="A266" s="8"/>
      <c r="B266" s="8"/>
      <c r="C266" s="8"/>
      <c r="D266" s="8"/>
      <c r="E266" s="8"/>
      <c r="F266" s="24"/>
      <c r="G266" s="8"/>
      <c r="H266" s="46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8" customHeight="1">
      <c r="A267" s="8"/>
      <c r="B267" s="8"/>
      <c r="C267" s="8"/>
      <c r="D267" s="8"/>
      <c r="E267" s="8"/>
      <c r="F267" s="24"/>
      <c r="G267" s="8"/>
      <c r="H267" s="46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8" customHeight="1">
      <c r="A268" s="8"/>
      <c r="B268" s="8"/>
      <c r="C268" s="8"/>
      <c r="D268" s="8"/>
      <c r="E268" s="8"/>
      <c r="F268" s="24"/>
      <c r="G268" s="8"/>
      <c r="H268" s="46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8" customHeight="1">
      <c r="A269" s="8"/>
      <c r="B269" s="8"/>
      <c r="C269" s="8"/>
      <c r="D269" s="8"/>
      <c r="E269" s="8"/>
      <c r="F269" s="24"/>
      <c r="G269" s="8"/>
      <c r="H269" s="46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8" customHeight="1">
      <c r="A270" s="8"/>
      <c r="B270" s="8"/>
      <c r="C270" s="8"/>
      <c r="D270" s="8"/>
      <c r="E270" s="8"/>
      <c r="F270" s="24"/>
      <c r="G270" s="8"/>
      <c r="H270" s="46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8" customHeight="1">
      <c r="A271" s="8"/>
      <c r="B271" s="8"/>
      <c r="C271" s="8"/>
      <c r="D271" s="8"/>
      <c r="E271" s="8"/>
      <c r="F271" s="24"/>
      <c r="G271" s="8"/>
      <c r="H271" s="46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8" customHeight="1">
      <c r="A272" s="8"/>
      <c r="B272" s="8"/>
      <c r="C272" s="8"/>
      <c r="D272" s="8"/>
      <c r="E272" s="8"/>
      <c r="F272" s="24"/>
      <c r="G272" s="8"/>
      <c r="H272" s="46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8" customHeight="1">
      <c r="A273" s="8"/>
      <c r="B273" s="8"/>
      <c r="C273" s="8"/>
      <c r="D273" s="8"/>
      <c r="E273" s="8"/>
      <c r="F273" s="24"/>
      <c r="G273" s="8"/>
      <c r="H273" s="46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8" customHeight="1">
      <c r="A274" s="8"/>
      <c r="B274" s="8"/>
      <c r="C274" s="8"/>
      <c r="D274" s="8"/>
      <c r="E274" s="8"/>
      <c r="F274" s="24"/>
      <c r="G274" s="8"/>
      <c r="H274" s="46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8" customHeight="1">
      <c r="A275" s="8"/>
      <c r="B275" s="8"/>
      <c r="C275" s="8"/>
      <c r="D275" s="8"/>
      <c r="E275" s="8"/>
      <c r="F275" s="24"/>
      <c r="G275" s="8"/>
      <c r="H275" s="46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8" customHeight="1">
      <c r="A276" s="8"/>
      <c r="B276" s="8"/>
      <c r="C276" s="8"/>
      <c r="D276" s="8"/>
      <c r="E276" s="8"/>
      <c r="F276" s="24"/>
      <c r="G276" s="8"/>
      <c r="H276" s="46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8" customHeight="1">
      <c r="A277" s="8"/>
      <c r="B277" s="8"/>
      <c r="C277" s="8"/>
      <c r="D277" s="8"/>
      <c r="E277" s="8"/>
      <c r="F277" s="24"/>
      <c r="G277" s="8"/>
      <c r="H277" s="46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8" customHeight="1">
      <c r="A278" s="8"/>
      <c r="B278" s="8"/>
      <c r="C278" s="8"/>
      <c r="D278" s="8"/>
      <c r="E278" s="8"/>
      <c r="F278" s="24"/>
      <c r="G278" s="8"/>
      <c r="H278" s="46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8" customHeight="1">
      <c r="A279" s="8"/>
      <c r="B279" s="8"/>
      <c r="C279" s="8"/>
      <c r="D279" s="8"/>
      <c r="E279" s="8"/>
      <c r="F279" s="24"/>
      <c r="G279" s="8"/>
      <c r="H279" s="46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8" customHeight="1">
      <c r="A280" s="8"/>
      <c r="B280" s="8"/>
      <c r="C280" s="8"/>
      <c r="D280" s="8"/>
      <c r="E280" s="8"/>
      <c r="F280" s="24"/>
      <c r="G280" s="8"/>
      <c r="H280" s="46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8" customHeight="1">
      <c r="A281" s="8"/>
      <c r="B281" s="8"/>
      <c r="C281" s="8"/>
      <c r="D281" s="8"/>
      <c r="E281" s="8"/>
      <c r="F281" s="24"/>
      <c r="G281" s="8"/>
      <c r="H281" s="46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8" customHeight="1">
      <c r="A282" s="8"/>
      <c r="B282" s="8"/>
      <c r="C282" s="8"/>
      <c r="D282" s="8"/>
      <c r="E282" s="8"/>
      <c r="F282" s="24"/>
      <c r="G282" s="8"/>
      <c r="H282" s="46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8" customHeight="1">
      <c r="A283" s="8"/>
      <c r="B283" s="8"/>
      <c r="C283" s="8"/>
      <c r="D283" s="8"/>
      <c r="E283" s="8"/>
      <c r="F283" s="24"/>
      <c r="G283" s="8"/>
      <c r="H283" s="46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8" customHeight="1">
      <c r="A284" s="8"/>
      <c r="B284" s="8"/>
      <c r="C284" s="8"/>
      <c r="D284" s="8"/>
      <c r="E284" s="8"/>
      <c r="F284" s="24"/>
      <c r="G284" s="8"/>
      <c r="H284" s="46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8" customHeight="1">
      <c r="A285" s="8"/>
      <c r="B285" s="8"/>
      <c r="C285" s="8"/>
      <c r="D285" s="8"/>
      <c r="E285" s="8"/>
      <c r="F285" s="24"/>
      <c r="G285" s="8"/>
      <c r="H285" s="46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8" customHeight="1">
      <c r="A286" s="8"/>
      <c r="B286" s="8"/>
      <c r="C286" s="8"/>
      <c r="D286" s="8"/>
      <c r="E286" s="8"/>
      <c r="F286" s="24"/>
      <c r="G286" s="8"/>
      <c r="H286" s="46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8" customHeight="1">
      <c r="A287" s="8"/>
      <c r="B287" s="8"/>
      <c r="C287" s="8"/>
      <c r="D287" s="8"/>
      <c r="E287" s="8"/>
      <c r="F287" s="24"/>
      <c r="G287" s="8"/>
      <c r="H287" s="46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8" customHeight="1">
      <c r="A288" s="8"/>
      <c r="B288" s="8"/>
      <c r="C288" s="8"/>
      <c r="D288" s="8"/>
      <c r="E288" s="8"/>
      <c r="F288" s="24"/>
      <c r="G288" s="8"/>
      <c r="H288" s="46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8" customHeight="1">
      <c r="A289" s="8"/>
      <c r="B289" s="8"/>
      <c r="C289" s="8"/>
      <c r="D289" s="8"/>
      <c r="E289" s="8"/>
      <c r="F289" s="24"/>
      <c r="G289" s="8"/>
      <c r="H289" s="46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8" customHeight="1">
      <c r="A290" s="8"/>
      <c r="B290" s="8"/>
      <c r="C290" s="8"/>
      <c r="D290" s="8"/>
      <c r="E290" s="8"/>
      <c r="F290" s="24"/>
      <c r="G290" s="8"/>
      <c r="H290" s="46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8" customHeight="1">
      <c r="A291" s="8"/>
      <c r="B291" s="8"/>
      <c r="C291" s="8"/>
      <c r="D291" s="8"/>
      <c r="E291" s="8"/>
      <c r="F291" s="24"/>
      <c r="G291" s="8"/>
      <c r="H291" s="46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8" customHeight="1">
      <c r="A292" s="8"/>
      <c r="B292" s="8"/>
      <c r="C292" s="8"/>
      <c r="D292" s="8"/>
      <c r="E292" s="8"/>
      <c r="F292" s="24"/>
      <c r="G292" s="8"/>
      <c r="H292" s="46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8" customHeight="1">
      <c r="A293" s="8"/>
      <c r="B293" s="8"/>
      <c r="C293" s="8"/>
      <c r="D293" s="8"/>
      <c r="E293" s="8"/>
      <c r="F293" s="24"/>
      <c r="G293" s="8"/>
      <c r="H293" s="46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8" customHeight="1">
      <c r="A294" s="8"/>
      <c r="B294" s="8"/>
      <c r="C294" s="8"/>
      <c r="D294" s="8"/>
      <c r="E294" s="8"/>
      <c r="F294" s="24"/>
      <c r="G294" s="8"/>
      <c r="H294" s="46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8" customHeight="1">
      <c r="A295" s="8"/>
      <c r="B295" s="8"/>
      <c r="C295" s="8"/>
      <c r="D295" s="8"/>
      <c r="E295" s="8"/>
      <c r="F295" s="24"/>
      <c r="G295" s="8"/>
      <c r="H295" s="46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8" customHeight="1">
      <c r="A296" s="8"/>
      <c r="B296" s="8"/>
      <c r="C296" s="8"/>
      <c r="D296" s="8"/>
      <c r="E296" s="8"/>
      <c r="F296" s="24"/>
      <c r="G296" s="8"/>
      <c r="H296" s="46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8" customHeight="1">
      <c r="A297" s="8"/>
      <c r="B297" s="8"/>
      <c r="C297" s="8"/>
      <c r="D297" s="8"/>
      <c r="E297" s="8"/>
      <c r="F297" s="24"/>
      <c r="G297" s="8"/>
      <c r="H297" s="46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8" customHeight="1">
      <c r="A298" s="8"/>
      <c r="B298" s="8"/>
      <c r="C298" s="8"/>
      <c r="D298" s="8"/>
      <c r="E298" s="8"/>
      <c r="F298" s="24"/>
      <c r="G298" s="8"/>
      <c r="H298" s="46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8" customHeight="1">
      <c r="A299" s="8"/>
      <c r="B299" s="8"/>
      <c r="C299" s="8"/>
      <c r="D299" s="8"/>
      <c r="E299" s="8"/>
      <c r="F299" s="24"/>
      <c r="G299" s="8"/>
      <c r="H299" s="46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8" customHeight="1">
      <c r="A300" s="8"/>
      <c r="B300" s="8"/>
      <c r="C300" s="8"/>
      <c r="D300" s="8"/>
      <c r="E300" s="8"/>
      <c r="F300" s="24"/>
      <c r="G300" s="8"/>
      <c r="H300" s="46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8" customHeight="1">
      <c r="A301" s="8"/>
      <c r="B301" s="8"/>
      <c r="C301" s="8"/>
      <c r="D301" s="8"/>
      <c r="E301" s="8"/>
      <c r="F301" s="24"/>
      <c r="G301" s="8"/>
      <c r="H301" s="46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8" customHeight="1">
      <c r="A302" s="8"/>
      <c r="B302" s="8"/>
      <c r="C302" s="8"/>
      <c r="D302" s="8"/>
      <c r="E302" s="8"/>
      <c r="F302" s="24"/>
      <c r="G302" s="8"/>
      <c r="H302" s="46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8" customHeight="1">
      <c r="A303" s="8"/>
      <c r="B303" s="8"/>
      <c r="C303" s="8"/>
      <c r="D303" s="8"/>
      <c r="E303" s="8"/>
      <c r="F303" s="24"/>
      <c r="G303" s="8"/>
      <c r="H303" s="46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8" customHeight="1">
      <c r="A304" s="8"/>
      <c r="B304" s="8"/>
      <c r="C304" s="8"/>
      <c r="D304" s="8"/>
      <c r="E304" s="8"/>
      <c r="F304" s="24"/>
      <c r="G304" s="8"/>
      <c r="H304" s="46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8" customHeight="1">
      <c r="A305" s="8"/>
      <c r="B305" s="8"/>
      <c r="C305" s="8"/>
      <c r="D305" s="8"/>
      <c r="E305" s="8"/>
      <c r="F305" s="24"/>
      <c r="G305" s="8"/>
      <c r="H305" s="46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8" customHeight="1">
      <c r="A306" s="8"/>
      <c r="B306" s="8"/>
      <c r="C306" s="8"/>
      <c r="D306" s="8"/>
      <c r="E306" s="8"/>
      <c r="F306" s="24"/>
      <c r="G306" s="8"/>
      <c r="H306" s="46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8" customHeight="1">
      <c r="A307" s="8"/>
      <c r="B307" s="8"/>
      <c r="C307" s="8"/>
      <c r="D307" s="8"/>
      <c r="E307" s="8"/>
      <c r="F307" s="24"/>
      <c r="G307" s="8"/>
      <c r="H307" s="46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8" customHeight="1">
      <c r="A308" s="8"/>
      <c r="B308" s="8"/>
      <c r="C308" s="8"/>
      <c r="D308" s="8"/>
      <c r="E308" s="8"/>
      <c r="F308" s="24"/>
      <c r="G308" s="8"/>
      <c r="H308" s="46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8" customHeight="1">
      <c r="A309" s="8"/>
      <c r="B309" s="8"/>
      <c r="C309" s="8"/>
      <c r="D309" s="8"/>
      <c r="E309" s="8"/>
      <c r="F309" s="24"/>
      <c r="G309" s="8"/>
      <c r="H309" s="46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8" customHeight="1">
      <c r="A310" s="8"/>
      <c r="B310" s="8"/>
      <c r="C310" s="8"/>
      <c r="D310" s="8"/>
      <c r="E310" s="8"/>
      <c r="F310" s="24"/>
      <c r="G310" s="8"/>
      <c r="H310" s="46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8" customHeight="1">
      <c r="A311" s="8"/>
      <c r="B311" s="8"/>
      <c r="C311" s="8"/>
      <c r="D311" s="8"/>
      <c r="E311" s="8"/>
      <c r="F311" s="24"/>
      <c r="G311" s="8"/>
      <c r="H311" s="46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8" customHeight="1">
      <c r="A312" s="8"/>
      <c r="B312" s="8"/>
      <c r="C312" s="8"/>
      <c r="D312" s="8"/>
      <c r="E312" s="8"/>
      <c r="F312" s="24"/>
      <c r="G312" s="8"/>
      <c r="H312" s="46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8" customHeight="1">
      <c r="A313" s="8"/>
      <c r="B313" s="8"/>
      <c r="C313" s="8"/>
      <c r="D313" s="8"/>
      <c r="E313" s="8"/>
      <c r="F313" s="24"/>
      <c r="G313" s="8"/>
      <c r="H313" s="46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8" customHeight="1">
      <c r="A314" s="8"/>
      <c r="B314" s="8"/>
      <c r="C314" s="8"/>
      <c r="D314" s="8"/>
      <c r="E314" s="8"/>
      <c r="F314" s="24"/>
      <c r="G314" s="8"/>
      <c r="H314" s="46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8" customHeight="1">
      <c r="A315" s="8"/>
      <c r="B315" s="8"/>
      <c r="C315" s="8"/>
      <c r="D315" s="8"/>
      <c r="E315" s="8"/>
      <c r="F315" s="24"/>
      <c r="G315" s="8"/>
      <c r="H315" s="46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8" customHeight="1">
      <c r="A316" s="8"/>
      <c r="B316" s="8"/>
      <c r="C316" s="8"/>
      <c r="D316" s="8"/>
      <c r="E316" s="8"/>
      <c r="F316" s="24"/>
      <c r="G316" s="8"/>
      <c r="H316" s="46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8" customHeight="1">
      <c r="A317" s="8"/>
      <c r="B317" s="8"/>
      <c r="C317" s="8"/>
      <c r="D317" s="8"/>
      <c r="E317" s="8"/>
      <c r="F317" s="24"/>
      <c r="G317" s="8"/>
      <c r="H317" s="46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8" customHeight="1">
      <c r="A318" s="8"/>
      <c r="B318" s="8"/>
      <c r="C318" s="8"/>
      <c r="D318" s="8"/>
      <c r="E318" s="8"/>
      <c r="F318" s="24"/>
      <c r="G318" s="8"/>
      <c r="H318" s="46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8" customHeight="1">
      <c r="A319" s="8"/>
      <c r="B319" s="8"/>
      <c r="C319" s="8"/>
      <c r="D319" s="8"/>
      <c r="E319" s="8"/>
      <c r="F319" s="24"/>
      <c r="G319" s="8"/>
      <c r="H319" s="46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8" customHeight="1">
      <c r="A320" s="8"/>
      <c r="B320" s="8"/>
      <c r="C320" s="8"/>
      <c r="D320" s="8"/>
      <c r="E320" s="8"/>
      <c r="F320" s="24"/>
      <c r="G320" s="8"/>
      <c r="H320" s="46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8" customHeight="1">
      <c r="A321" s="8"/>
      <c r="B321" s="8"/>
      <c r="C321" s="8"/>
      <c r="D321" s="8"/>
      <c r="E321" s="8"/>
      <c r="F321" s="24"/>
      <c r="G321" s="8"/>
      <c r="H321" s="46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8" customHeight="1">
      <c r="A322" s="8"/>
      <c r="B322" s="8"/>
      <c r="C322" s="8"/>
      <c r="D322" s="8"/>
      <c r="E322" s="8"/>
      <c r="F322" s="24"/>
      <c r="G322" s="8"/>
      <c r="H322" s="46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8" customHeight="1">
      <c r="A323" s="8"/>
      <c r="B323" s="8"/>
      <c r="C323" s="8"/>
      <c r="D323" s="8"/>
      <c r="E323" s="8"/>
      <c r="F323" s="24"/>
      <c r="G323" s="8"/>
      <c r="H323" s="46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8" customHeight="1">
      <c r="A324" s="8"/>
      <c r="B324" s="8"/>
      <c r="C324" s="8"/>
      <c r="D324" s="8"/>
      <c r="E324" s="8"/>
      <c r="F324" s="24"/>
      <c r="G324" s="8"/>
      <c r="H324" s="46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8" customHeight="1">
      <c r="A325" s="8"/>
      <c r="B325" s="8"/>
      <c r="C325" s="8"/>
      <c r="D325" s="8"/>
      <c r="E325" s="8"/>
      <c r="F325" s="24"/>
      <c r="G325" s="8"/>
      <c r="H325" s="46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8" customHeight="1">
      <c r="A326" s="8"/>
      <c r="B326" s="8"/>
      <c r="C326" s="8"/>
      <c r="D326" s="8"/>
      <c r="E326" s="8"/>
      <c r="F326" s="24"/>
      <c r="G326" s="8"/>
      <c r="H326" s="46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8" customHeight="1">
      <c r="A327" s="8"/>
      <c r="B327" s="8"/>
      <c r="C327" s="8"/>
      <c r="D327" s="8"/>
      <c r="E327" s="8"/>
      <c r="F327" s="24"/>
      <c r="G327" s="8"/>
      <c r="H327" s="46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8" customHeight="1">
      <c r="A328" s="8"/>
      <c r="B328" s="8"/>
      <c r="C328" s="8"/>
      <c r="D328" s="8"/>
      <c r="E328" s="8"/>
      <c r="F328" s="24"/>
      <c r="G328" s="8"/>
      <c r="H328" s="46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8" customHeight="1">
      <c r="A329" s="8"/>
      <c r="B329" s="8"/>
      <c r="C329" s="8"/>
      <c r="D329" s="8"/>
      <c r="E329" s="8"/>
      <c r="F329" s="24"/>
      <c r="G329" s="8"/>
      <c r="H329" s="46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18" customHeight="1">
      <c r="A330" s="8"/>
      <c r="B330" s="8"/>
      <c r="C330" s="8"/>
      <c r="D330" s="8"/>
      <c r="E330" s="8"/>
      <c r="F330" s="24"/>
      <c r="G330" s="8"/>
      <c r="H330" s="46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18" customHeight="1">
      <c r="A331" s="8"/>
      <c r="B331" s="8"/>
      <c r="C331" s="8"/>
      <c r="D331" s="8"/>
      <c r="E331" s="8"/>
      <c r="F331" s="24"/>
      <c r="G331" s="8"/>
      <c r="H331" s="46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8" customHeight="1">
      <c r="A332" s="8"/>
      <c r="B332" s="8"/>
      <c r="C332" s="8"/>
      <c r="D332" s="8"/>
      <c r="E332" s="8"/>
      <c r="F332" s="24"/>
      <c r="G332" s="8"/>
      <c r="H332" s="46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8" customHeight="1">
      <c r="A333" s="8"/>
      <c r="B333" s="8"/>
      <c r="C333" s="8"/>
      <c r="D333" s="8"/>
      <c r="E333" s="8"/>
      <c r="F333" s="24"/>
      <c r="G333" s="8"/>
      <c r="H333" s="46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8" customHeight="1">
      <c r="A334" s="8"/>
      <c r="B334" s="8"/>
      <c r="C334" s="8"/>
      <c r="D334" s="8"/>
      <c r="E334" s="8"/>
      <c r="F334" s="24"/>
      <c r="G334" s="8"/>
      <c r="H334" s="46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18" customHeight="1">
      <c r="A335" s="8"/>
      <c r="B335" s="8"/>
      <c r="C335" s="8"/>
      <c r="D335" s="8"/>
      <c r="E335" s="8"/>
      <c r="F335" s="24"/>
      <c r="G335" s="8"/>
      <c r="H335" s="46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18" customHeight="1">
      <c r="A336" s="8"/>
      <c r="B336" s="8"/>
      <c r="C336" s="8"/>
      <c r="D336" s="8"/>
      <c r="E336" s="8"/>
      <c r="F336" s="24"/>
      <c r="G336" s="8"/>
      <c r="H336" s="46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8" customHeight="1">
      <c r="A337" s="8"/>
      <c r="B337" s="8"/>
      <c r="C337" s="8"/>
      <c r="D337" s="8"/>
      <c r="E337" s="8"/>
      <c r="F337" s="24"/>
      <c r="G337" s="8"/>
      <c r="H337" s="46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8" customHeight="1">
      <c r="A338" s="8"/>
      <c r="B338" s="8"/>
      <c r="C338" s="8"/>
      <c r="D338" s="8"/>
      <c r="E338" s="8"/>
      <c r="F338" s="24"/>
      <c r="G338" s="8"/>
      <c r="H338" s="46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8" customHeight="1">
      <c r="A339" s="8"/>
      <c r="B339" s="8"/>
      <c r="C339" s="8"/>
      <c r="D339" s="8"/>
      <c r="E339" s="8"/>
      <c r="F339" s="24"/>
      <c r="G339" s="8"/>
      <c r="H339" s="46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18" customHeight="1">
      <c r="A340" s="8"/>
      <c r="B340" s="8"/>
      <c r="C340" s="8"/>
      <c r="D340" s="8"/>
      <c r="E340" s="8"/>
      <c r="F340" s="24"/>
      <c r="G340" s="8"/>
      <c r="H340" s="46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18" customHeight="1">
      <c r="A341" s="8"/>
      <c r="B341" s="8"/>
      <c r="C341" s="8"/>
      <c r="D341" s="8"/>
      <c r="E341" s="8"/>
      <c r="F341" s="24"/>
      <c r="G341" s="8"/>
      <c r="H341" s="46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8" customHeight="1">
      <c r="A342" s="8"/>
      <c r="B342" s="8"/>
      <c r="C342" s="8"/>
      <c r="D342" s="8"/>
      <c r="E342" s="8"/>
      <c r="F342" s="24"/>
      <c r="G342" s="8"/>
      <c r="H342" s="46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8" customHeight="1">
      <c r="A343" s="8"/>
      <c r="B343" s="8"/>
      <c r="C343" s="8"/>
      <c r="D343" s="8"/>
      <c r="E343" s="8"/>
      <c r="F343" s="24"/>
      <c r="G343" s="8"/>
      <c r="H343" s="46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8" customHeight="1">
      <c r="A344" s="8"/>
      <c r="B344" s="8"/>
      <c r="C344" s="8"/>
      <c r="D344" s="8"/>
      <c r="E344" s="8"/>
      <c r="F344" s="24"/>
      <c r="G344" s="8"/>
      <c r="H344" s="46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8" customHeight="1">
      <c r="A345" s="8"/>
      <c r="B345" s="8"/>
      <c r="C345" s="8"/>
      <c r="D345" s="8"/>
      <c r="E345" s="8"/>
      <c r="F345" s="24"/>
      <c r="G345" s="8"/>
      <c r="H345" s="46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8" customHeight="1">
      <c r="A346" s="8"/>
      <c r="B346" s="8"/>
      <c r="C346" s="8"/>
      <c r="D346" s="8"/>
      <c r="E346" s="8"/>
      <c r="F346" s="24"/>
      <c r="G346" s="8"/>
      <c r="H346" s="46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8" customHeight="1">
      <c r="A347" s="8"/>
      <c r="B347" s="8"/>
      <c r="C347" s="8"/>
      <c r="D347" s="8"/>
      <c r="E347" s="8"/>
      <c r="F347" s="24"/>
      <c r="G347" s="8"/>
      <c r="H347" s="46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8" customHeight="1">
      <c r="A348" s="8"/>
      <c r="B348" s="8"/>
      <c r="C348" s="8"/>
      <c r="D348" s="8"/>
      <c r="E348" s="8"/>
      <c r="F348" s="24"/>
      <c r="G348" s="8"/>
      <c r="H348" s="46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8" customHeight="1">
      <c r="A349" s="8"/>
      <c r="B349" s="8"/>
      <c r="C349" s="8"/>
      <c r="D349" s="8"/>
      <c r="E349" s="8"/>
      <c r="F349" s="24"/>
      <c r="G349" s="8"/>
      <c r="H349" s="46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8" customHeight="1">
      <c r="A350" s="8"/>
      <c r="B350" s="8"/>
      <c r="C350" s="8"/>
      <c r="D350" s="8"/>
      <c r="E350" s="8"/>
      <c r="F350" s="24"/>
      <c r="G350" s="8"/>
      <c r="H350" s="46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8" customHeight="1">
      <c r="A351" s="8"/>
      <c r="B351" s="8"/>
      <c r="C351" s="8"/>
      <c r="D351" s="8"/>
      <c r="E351" s="8"/>
      <c r="F351" s="24"/>
      <c r="G351" s="8"/>
      <c r="H351" s="46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8" customHeight="1">
      <c r="A352" s="8"/>
      <c r="B352" s="8"/>
      <c r="C352" s="8"/>
      <c r="D352" s="8"/>
      <c r="E352" s="8"/>
      <c r="F352" s="24"/>
      <c r="G352" s="8"/>
      <c r="H352" s="46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8" customHeight="1">
      <c r="A353" s="8"/>
      <c r="B353" s="8"/>
      <c r="C353" s="8"/>
      <c r="D353" s="8"/>
      <c r="E353" s="8"/>
      <c r="F353" s="24"/>
      <c r="G353" s="8"/>
      <c r="H353" s="46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8" customHeight="1">
      <c r="A354" s="8"/>
      <c r="B354" s="8"/>
      <c r="C354" s="8"/>
      <c r="D354" s="8"/>
      <c r="E354" s="8"/>
      <c r="F354" s="24"/>
      <c r="G354" s="8"/>
      <c r="H354" s="46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8" customHeight="1">
      <c r="A355" s="8"/>
      <c r="B355" s="8"/>
      <c r="C355" s="8"/>
      <c r="D355" s="8"/>
      <c r="E355" s="8"/>
      <c r="F355" s="24"/>
      <c r="G355" s="8"/>
      <c r="H355" s="46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8" customHeight="1">
      <c r="A356" s="8"/>
      <c r="B356" s="8"/>
      <c r="C356" s="8"/>
      <c r="D356" s="8"/>
      <c r="E356" s="8"/>
      <c r="F356" s="24"/>
      <c r="G356" s="8"/>
      <c r="H356" s="46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8" customHeight="1">
      <c r="A357" s="8"/>
      <c r="B357" s="8"/>
      <c r="C357" s="8"/>
      <c r="D357" s="8"/>
      <c r="E357" s="8"/>
      <c r="F357" s="24"/>
      <c r="G357" s="8"/>
      <c r="H357" s="46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8" customHeight="1">
      <c r="A358" s="8"/>
      <c r="B358" s="8"/>
      <c r="C358" s="8"/>
      <c r="D358" s="8"/>
      <c r="E358" s="8"/>
      <c r="F358" s="24"/>
      <c r="G358" s="8"/>
      <c r="H358" s="46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8" customHeight="1">
      <c r="A359" s="8"/>
      <c r="B359" s="8"/>
      <c r="C359" s="8"/>
      <c r="D359" s="8"/>
      <c r="E359" s="8"/>
      <c r="F359" s="24"/>
      <c r="G359" s="8"/>
      <c r="H359" s="46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8" customHeight="1">
      <c r="A360" s="8"/>
      <c r="B360" s="8"/>
      <c r="C360" s="8"/>
      <c r="D360" s="8"/>
      <c r="E360" s="8"/>
      <c r="F360" s="24"/>
      <c r="G360" s="8"/>
      <c r="H360" s="46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8" customHeight="1">
      <c r="A361" s="8"/>
      <c r="B361" s="8"/>
      <c r="C361" s="8"/>
      <c r="D361" s="8"/>
      <c r="E361" s="8"/>
      <c r="F361" s="24"/>
      <c r="G361" s="8"/>
      <c r="H361" s="46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8" customHeight="1">
      <c r="A362" s="8"/>
      <c r="B362" s="8"/>
      <c r="C362" s="8"/>
      <c r="D362" s="8"/>
      <c r="E362" s="8"/>
      <c r="F362" s="24"/>
      <c r="G362" s="8"/>
      <c r="H362" s="46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8" customHeight="1">
      <c r="A363" s="8"/>
      <c r="B363" s="8"/>
      <c r="C363" s="8"/>
      <c r="D363" s="8"/>
      <c r="E363" s="8"/>
      <c r="F363" s="24"/>
      <c r="G363" s="8"/>
      <c r="H363" s="46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8" customHeight="1">
      <c r="A364" s="8"/>
      <c r="B364" s="8"/>
      <c r="C364" s="8"/>
      <c r="D364" s="8"/>
      <c r="E364" s="8"/>
      <c r="F364" s="24"/>
      <c r="G364" s="8"/>
      <c r="H364" s="46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8" customHeight="1">
      <c r="A365" s="8"/>
      <c r="B365" s="8"/>
      <c r="C365" s="8"/>
      <c r="D365" s="8"/>
      <c r="E365" s="8"/>
      <c r="F365" s="24"/>
      <c r="G365" s="8"/>
      <c r="H365" s="46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8" customHeight="1">
      <c r="A366" s="8"/>
      <c r="B366" s="8"/>
      <c r="C366" s="8"/>
      <c r="D366" s="8"/>
      <c r="E366" s="8"/>
      <c r="F366" s="24"/>
      <c r="G366" s="8"/>
      <c r="H366" s="46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8" customHeight="1">
      <c r="A367" s="8"/>
      <c r="B367" s="8"/>
      <c r="C367" s="8"/>
      <c r="D367" s="8"/>
      <c r="E367" s="8"/>
      <c r="F367" s="24"/>
      <c r="G367" s="8"/>
      <c r="H367" s="46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8" customHeight="1">
      <c r="A368" s="8"/>
      <c r="B368" s="8"/>
      <c r="C368" s="8"/>
      <c r="D368" s="8"/>
      <c r="E368" s="8"/>
      <c r="F368" s="24"/>
      <c r="G368" s="8"/>
      <c r="H368" s="46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8" customHeight="1">
      <c r="A369" s="8"/>
      <c r="B369" s="8"/>
      <c r="C369" s="8"/>
      <c r="D369" s="8"/>
      <c r="E369" s="8"/>
      <c r="F369" s="24"/>
      <c r="G369" s="8"/>
      <c r="H369" s="46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8" customHeight="1">
      <c r="A370" s="8"/>
      <c r="B370" s="8"/>
      <c r="C370" s="8"/>
      <c r="D370" s="8"/>
      <c r="E370" s="8"/>
      <c r="F370" s="24"/>
      <c r="G370" s="8"/>
      <c r="H370" s="46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8" customHeight="1">
      <c r="A371" s="8"/>
      <c r="B371" s="8"/>
      <c r="C371" s="8"/>
      <c r="D371" s="8"/>
      <c r="E371" s="8"/>
      <c r="F371" s="24"/>
      <c r="G371" s="8"/>
      <c r="H371" s="46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8" customHeight="1">
      <c r="A372" s="8"/>
      <c r="B372" s="8"/>
      <c r="C372" s="8"/>
      <c r="D372" s="8"/>
      <c r="E372" s="8"/>
      <c r="F372" s="24"/>
      <c r="G372" s="8"/>
      <c r="H372" s="46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8" customHeight="1">
      <c r="A373" s="8"/>
      <c r="B373" s="8"/>
      <c r="C373" s="8"/>
      <c r="D373" s="8"/>
      <c r="E373" s="8"/>
      <c r="F373" s="24"/>
      <c r="G373" s="8"/>
      <c r="H373" s="46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8" customHeight="1">
      <c r="A374" s="8"/>
      <c r="B374" s="8"/>
      <c r="C374" s="8"/>
      <c r="D374" s="8"/>
      <c r="E374" s="8"/>
      <c r="F374" s="24"/>
      <c r="G374" s="8"/>
      <c r="H374" s="46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8" customHeight="1">
      <c r="A375" s="8"/>
      <c r="B375" s="8"/>
      <c r="C375" s="8"/>
      <c r="D375" s="8"/>
      <c r="E375" s="8"/>
      <c r="F375" s="24"/>
      <c r="G375" s="8"/>
      <c r="H375" s="46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8" customHeight="1">
      <c r="A376" s="8"/>
      <c r="B376" s="8"/>
      <c r="C376" s="8"/>
      <c r="D376" s="8"/>
      <c r="E376" s="8"/>
      <c r="F376" s="24"/>
      <c r="G376" s="8"/>
      <c r="H376" s="46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8" customHeight="1">
      <c r="A377" s="8"/>
      <c r="B377" s="8"/>
      <c r="C377" s="8"/>
      <c r="D377" s="8"/>
      <c r="E377" s="8"/>
      <c r="F377" s="24"/>
      <c r="G377" s="8"/>
      <c r="H377" s="46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8" customHeight="1">
      <c r="A378" s="8"/>
      <c r="B378" s="8"/>
      <c r="C378" s="8"/>
      <c r="D378" s="8"/>
      <c r="E378" s="8"/>
      <c r="F378" s="24"/>
      <c r="G378" s="8"/>
      <c r="H378" s="46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8" customHeight="1">
      <c r="A379" s="8"/>
      <c r="B379" s="8"/>
      <c r="C379" s="8"/>
      <c r="D379" s="8"/>
      <c r="E379" s="8"/>
      <c r="F379" s="24"/>
      <c r="G379" s="8"/>
      <c r="H379" s="46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8" customHeight="1">
      <c r="A380" s="8"/>
      <c r="B380" s="8"/>
      <c r="C380" s="8"/>
      <c r="D380" s="8"/>
      <c r="E380" s="8"/>
      <c r="F380" s="24"/>
      <c r="G380" s="8"/>
      <c r="H380" s="46"/>
      <c r="I380" s="8"/>
      <c r="J380" s="8"/>
      <c r="K380" s="8"/>
      <c r="L380" s="8"/>
      <c r="M380" s="8"/>
      <c r="N380" s="8"/>
      <c r="O380" s="8"/>
      <c r="P380" s="8"/>
      <c r="Q380" s="8"/>
    </row>
    <row r="381" spans="3:17" ht="18" customHeight="1">
      <c r="C381" s="8"/>
      <c r="D381" s="8"/>
      <c r="E381" s="8"/>
      <c r="F381" s="24"/>
      <c r="I381" s="8"/>
      <c r="J381" s="8"/>
      <c r="K381" s="8"/>
      <c r="L381" s="8"/>
      <c r="M381" s="8"/>
      <c r="N381" s="8"/>
      <c r="O381" s="8"/>
      <c r="P381" s="8"/>
      <c r="Q381" s="8"/>
    </row>
    <row r="382" spans="3:17" ht="18" customHeight="1">
      <c r="C382" s="8"/>
      <c r="D382" s="8"/>
      <c r="E382" s="8"/>
      <c r="F382" s="24"/>
      <c r="I382" s="8"/>
      <c r="J382" s="8"/>
      <c r="K382" s="8"/>
      <c r="L382" s="8"/>
      <c r="M382" s="8"/>
      <c r="N382" s="8"/>
      <c r="O382" s="8"/>
      <c r="P382" s="8"/>
      <c r="Q382" s="8"/>
    </row>
    <row r="383" spans="3:6" ht="15">
      <c r="C383" s="8"/>
      <c r="D383" s="8"/>
      <c r="E383" s="8"/>
      <c r="F383" s="24"/>
    </row>
    <row r="384" spans="3:6" ht="15">
      <c r="C384" s="8"/>
      <c r="D384" s="8"/>
      <c r="E384" s="8"/>
      <c r="F384" s="24"/>
    </row>
    <row r="385" spans="3:6" ht="15">
      <c r="C385" s="8"/>
      <c r="D385" s="8"/>
      <c r="E385" s="8"/>
      <c r="F385" s="24"/>
    </row>
    <row r="386" spans="3:6" ht="15">
      <c r="C386" s="8"/>
      <c r="D386" s="8"/>
      <c r="E386" s="8"/>
      <c r="F386" s="24"/>
    </row>
    <row r="387" spans="3:6" ht="15">
      <c r="C387" s="8"/>
      <c r="D387" s="8"/>
      <c r="E387" s="8"/>
      <c r="F387" s="24"/>
    </row>
    <row r="388" spans="3:6" ht="15">
      <c r="C388" s="8"/>
      <c r="D388" s="8"/>
      <c r="E388" s="8"/>
      <c r="F388" s="24"/>
    </row>
    <row r="389" spans="3:6" ht="15">
      <c r="C389" s="8"/>
      <c r="D389" s="8"/>
      <c r="E389" s="8"/>
      <c r="F389" s="24"/>
    </row>
    <row r="390" spans="3:6" ht="15">
      <c r="C390" s="8"/>
      <c r="D390" s="8"/>
      <c r="E390" s="8"/>
      <c r="F390" s="24"/>
    </row>
    <row r="391" spans="3:6" ht="15">
      <c r="C391" s="8"/>
      <c r="D391" s="8"/>
      <c r="E391" s="8"/>
      <c r="F391" s="24"/>
    </row>
    <row r="392" spans="3:6" ht="15">
      <c r="C392" s="8"/>
      <c r="D392" s="8"/>
      <c r="E392" s="8"/>
      <c r="F392" s="24"/>
    </row>
    <row r="393" spans="3:6" ht="15">
      <c r="C393" s="8"/>
      <c r="D393" s="8"/>
      <c r="E393" s="8"/>
      <c r="F393" s="24"/>
    </row>
    <row r="394" spans="3:6" ht="15">
      <c r="C394" s="8"/>
      <c r="D394" s="8"/>
      <c r="E394" s="8"/>
      <c r="F394" s="24"/>
    </row>
    <row r="395" spans="3:6" ht="15">
      <c r="C395" s="8"/>
      <c r="D395" s="8"/>
      <c r="E395" s="8"/>
      <c r="F395" s="24"/>
    </row>
    <row r="396" spans="3:6" ht="15">
      <c r="C396" s="8"/>
      <c r="D396" s="8"/>
      <c r="E396" s="8"/>
      <c r="F396" s="24"/>
    </row>
    <row r="397" spans="3:6" ht="15">
      <c r="C397" s="8"/>
      <c r="D397" s="8"/>
      <c r="E397" s="8"/>
      <c r="F397" s="24"/>
    </row>
    <row r="398" spans="3:6" ht="15">
      <c r="C398" s="8"/>
      <c r="D398" s="8"/>
      <c r="E398" s="8"/>
      <c r="F398" s="24"/>
    </row>
    <row r="399" spans="3:6" ht="15">
      <c r="C399" s="8"/>
      <c r="D399" s="8"/>
      <c r="E399" s="8"/>
      <c r="F399" s="24"/>
    </row>
    <row r="400" spans="3:6" ht="15">
      <c r="C400" s="8"/>
      <c r="D400" s="8"/>
      <c r="E400" s="8"/>
      <c r="F400" s="24"/>
    </row>
    <row r="401" spans="3:6" ht="15">
      <c r="C401" s="8"/>
      <c r="D401" s="8"/>
      <c r="E401" s="8"/>
      <c r="F401" s="24"/>
    </row>
    <row r="402" spans="3:6" ht="15">
      <c r="C402" s="8"/>
      <c r="D402" s="8"/>
      <c r="E402" s="8"/>
      <c r="F402" s="24"/>
    </row>
    <row r="403" spans="3:6" ht="15">
      <c r="C403" s="8"/>
      <c r="D403" s="8"/>
      <c r="E403" s="8"/>
      <c r="F403" s="24"/>
    </row>
    <row r="404" spans="3:6" ht="15">
      <c r="C404" s="8"/>
      <c r="D404" s="8"/>
      <c r="E404" s="8"/>
      <c r="F404" s="24"/>
    </row>
    <row r="405" spans="3:4" ht="15">
      <c r="C405" s="8"/>
      <c r="D405" s="8"/>
    </row>
  </sheetData>
  <mergeCells count="5">
    <mergeCell ref="G172:H172"/>
    <mergeCell ref="F1:H1"/>
    <mergeCell ref="E3:H3"/>
    <mergeCell ref="G170:H170"/>
    <mergeCell ref="G171:H171"/>
  </mergeCells>
  <printOptions/>
  <pageMargins left="0.9055118110236221" right="0.5118110236220472" top="0.5118110236220472" bottom="0.5511811023622047" header="0.5118110236220472" footer="0.5118110236220472"/>
  <pageSetup fitToHeight="0" fitToWidth="1" horizontalDpi="300" verticalDpi="300" orientation="portrait" paperSize="9" scale="65" r:id="rId1"/>
  <headerFooter alignWithMargins="0">
    <oddFooter>&amp;R&amp;P</oddFooter>
  </headerFooter>
  <rowBreaks count="2" manualBreakCount="2">
    <brk id="65" max="7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Stroppa Giuseppe</dc:creator>
  <cp:keywords/>
  <dc:description/>
  <cp:lastModifiedBy>X</cp:lastModifiedBy>
  <cp:lastPrinted>2002-09-17T14:32:15Z</cp:lastPrinted>
  <dcterms:created xsi:type="dcterms:W3CDTF">1997-04-20T07:14:47Z</dcterms:created>
  <dcterms:modified xsi:type="dcterms:W3CDTF">2002-05-16T15:47:24Z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