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5330" windowHeight="9345" activeTab="0"/>
  </bookViews>
  <sheets>
    <sheet name="Tabella Europa" sheetId="1" r:id="rId1"/>
    <sheet name="Concentrazione" sheetId="2" r:id="rId2"/>
    <sheet name="Grafico Concentrazione" sheetId="3" r:id="rId3"/>
    <sheet name="Concentrazione2" sheetId="4" r:id="rId4"/>
    <sheet name="Grafico Concentrazione 2" sheetId="5" r:id="rId5"/>
  </sheets>
  <definedNames/>
  <calcPr fullCalcOnLoad="1"/>
</workbook>
</file>

<file path=xl/sharedStrings.xml><?xml version="1.0" encoding="utf-8"?>
<sst xmlns="http://schemas.openxmlformats.org/spreadsheetml/2006/main" count="81" uniqueCount="63">
  <si>
    <t>STATO</t>
  </si>
  <si>
    <t>ABITANTI</t>
  </si>
  <si>
    <t>DENSITA'</t>
  </si>
  <si>
    <t>Austria</t>
  </si>
  <si>
    <t>Belgio</t>
  </si>
  <si>
    <t>Danimarca</t>
  </si>
  <si>
    <t>Finlandia</t>
  </si>
  <si>
    <t>Francia</t>
  </si>
  <si>
    <t>Germania</t>
  </si>
  <si>
    <t>Grecia</t>
  </si>
  <si>
    <t>Irlanda</t>
  </si>
  <si>
    <t>Italia</t>
  </si>
  <si>
    <t>Lussemburgo</t>
  </si>
  <si>
    <t>Paesi Bassi</t>
  </si>
  <si>
    <t xml:space="preserve">Portogallo </t>
  </si>
  <si>
    <t>Regno Unito</t>
  </si>
  <si>
    <t>Spagna</t>
  </si>
  <si>
    <t>Svezia</t>
  </si>
  <si>
    <t>I (sup, pop)</t>
  </si>
  <si>
    <t>I (sup, densità)</t>
  </si>
  <si>
    <t>M (sup)</t>
  </si>
  <si>
    <t>M (pop)</t>
  </si>
  <si>
    <t>M (densità)</t>
  </si>
  <si>
    <t>N</t>
  </si>
  <si>
    <t>S (sup)</t>
  </si>
  <si>
    <t>S (pop)</t>
  </si>
  <si>
    <t>S (densità)</t>
  </si>
  <si>
    <t>(xi-m(x))*(yi-m(y))</t>
  </si>
  <si>
    <t>(xi-m(x))*(yi-(my))</t>
  </si>
  <si>
    <t>Mars (Sup)</t>
  </si>
  <si>
    <t>Mqs (densità)</t>
  </si>
  <si>
    <t>1/ai</t>
  </si>
  <si>
    <t>Esercitazione 1 - Indice di Concentrazione</t>
  </si>
  <si>
    <t>Regioni</t>
  </si>
  <si>
    <t>A. %</t>
  </si>
  <si>
    <t>R.T. %</t>
  </si>
  <si>
    <r>
      <t>ai</t>
    </r>
    <r>
      <rPr>
        <vertAlign val="superscript"/>
        <sz val="10"/>
        <color indexed="10"/>
        <rFont val="Arial"/>
        <family val="2"/>
      </rPr>
      <t>2</t>
    </r>
  </si>
  <si>
    <r>
      <t>SUP. (km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)</t>
    </r>
  </si>
  <si>
    <t>Red. Tot.</t>
  </si>
  <si>
    <t>A. % cum</t>
  </si>
  <si>
    <t>R.T.% cum</t>
  </si>
  <si>
    <t>Red. M. (Migl.)</t>
  </si>
  <si>
    <t>Pop. (Migl.)</t>
  </si>
  <si>
    <t>LA DISTRIBUZIONE DEL PACCHETTO AZIONARIO DI UNA SPA E' IL SEGUENTE:</t>
  </si>
  <si>
    <t>% AZIONISTI</t>
  </si>
  <si>
    <t>% AZIONI</t>
  </si>
  <si>
    <t>% AZIONISTI C</t>
  </si>
  <si>
    <t>% AZIONI C</t>
  </si>
  <si>
    <t>AREE</t>
  </si>
  <si>
    <t>0  10</t>
  </si>
  <si>
    <t xml:space="preserve">10  20 </t>
  </si>
  <si>
    <t xml:space="preserve">20  30 </t>
  </si>
  <si>
    <t>30  40</t>
  </si>
  <si>
    <t xml:space="preserve">40  50 </t>
  </si>
  <si>
    <t xml:space="preserve">oltre 50 </t>
  </si>
  <si>
    <t>TOTALI</t>
  </si>
  <si>
    <t>INDICE DI CONCENTRAZIONE</t>
  </si>
  <si>
    <t>N. AZIONISTI</t>
  </si>
  <si>
    <t>VALORE M.</t>
  </si>
  <si>
    <t>AZIONI TOT.</t>
  </si>
  <si>
    <t>C'è un discreta distribuzione tra le azioni possedute (risorse) e gli azionisti possessori (pop.)</t>
  </si>
  <si>
    <t>CLASSI DI AZ.</t>
  </si>
  <si>
    <t xml:space="preserve">DATI RELATIVI ALLE SUPERFICI, AGLI ABITANTI ED ALLA DENSITA' DEGLI STATI DELL'UE 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</si>
</sst>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000_-;\-* #,##0.0000_-;_-* &quot;-&quot;_-;_-@_-"/>
    <numFmt numFmtId="175" formatCode="_-* #,##0.00000_-;\-* #,##0.00000_-;_-* &quot;-&quot;_-;_-@_-"/>
    <numFmt numFmtId="176" formatCode="_-* #,##0.000000_-;\-* #,##0.000000_-;_-* &quot;-&quot;_-;_-@_-"/>
    <numFmt numFmtId="177" formatCode="_-* #,##0.0000000_-;\-* #,##0.0000000_-;_-* &quot;-&quot;_-;_-@_-"/>
    <numFmt numFmtId="178" formatCode="_-* #,##0.0000000_-;\-* #,##0.0000000_-;_-* &quot;-&quot;???????_-;_-@_-"/>
    <numFmt numFmtId="179" formatCode="_-* #,##0.000000_-;\-* #,##0.000000_-;_-* &quot;-&quot;???????_-;_-@_-"/>
    <numFmt numFmtId="180" formatCode="_-* #,##0.00000_-;\-* #,##0.00000_-;_-* &quot;-&quot;???????_-;_-@_-"/>
    <numFmt numFmtId="181" formatCode="_-* #,##0.0000_-;\-* #,##0.0000_-;_-* &quot;-&quot;???????_-;_-@_-"/>
    <numFmt numFmtId="182" formatCode="_-* #,##0.000_-;\-* #,##0.000_-;_-* &quot;-&quot;???????_-;_-@_-"/>
    <numFmt numFmtId="183" formatCode="_-* #,##0.00_-;\-* #,##0.00_-;_-* &quot;-&quot;???????_-;_-@_-"/>
    <numFmt numFmtId="184" formatCode="&quot;L.&quot;\ #,##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8.5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1" fontId="0" fillId="0" borderId="0" xfId="16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1" fontId="0" fillId="0" borderId="2" xfId="16" applyBorder="1" applyAlignment="1">
      <alignment/>
    </xf>
    <xf numFmtId="0" fontId="0" fillId="0" borderId="4" xfId="0" applyBorder="1" applyAlignment="1">
      <alignment/>
    </xf>
    <xf numFmtId="41" fontId="1" fillId="0" borderId="5" xfId="16" applyFont="1" applyBorder="1" applyAlignment="1">
      <alignment/>
    </xf>
    <xf numFmtId="41" fontId="1" fillId="0" borderId="4" xfId="16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0" fillId="0" borderId="6" xfId="0" applyNumberForma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2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1" fillId="0" borderId="5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2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0" xfId="16" applyNumberFormat="1" applyAlignment="1">
      <alignment/>
    </xf>
    <xf numFmtId="0" fontId="0" fillId="0" borderId="2" xfId="16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1" fillId="0" borderId="5" xfId="16" applyNumberFormat="1" applyFont="1" applyBorder="1" applyAlignment="1">
      <alignment/>
    </xf>
    <xf numFmtId="0" fontId="1" fillId="0" borderId="4" xfId="16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7" xfId="0" applyNumberFormat="1" applyBorder="1" applyAlignment="1">
      <alignment/>
    </xf>
    <xf numFmtId="0" fontId="5" fillId="0" borderId="9" xfId="0" applyFont="1" applyBorder="1" applyAlignment="1">
      <alignment horizontal="left"/>
    </xf>
    <xf numFmtId="0" fontId="0" fillId="0" borderId="5" xfId="0" applyBorder="1" applyAlignment="1">
      <alignment/>
    </xf>
    <xf numFmtId="2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/>
              <a:t>Curva di Concentrazionei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Concentrazione!$H$24</c:f>
              <c:strCache>
                <c:ptCount val="1"/>
                <c:pt idx="0">
                  <c:v>R.T.% cum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Concentrazione!$G$25:$G$31</c:f>
              <c:numCache>
                <c:ptCount val="7"/>
                <c:pt idx="0">
                  <c:v>0</c:v>
                </c:pt>
                <c:pt idx="1">
                  <c:v>16.666666666666664</c:v>
                </c:pt>
                <c:pt idx="2">
                  <c:v>36.666666666666664</c:v>
                </c:pt>
                <c:pt idx="3">
                  <c:v>51.666666666666664</c:v>
                </c:pt>
                <c:pt idx="4">
                  <c:v>73.33333333333333</c:v>
                </c:pt>
                <c:pt idx="5">
                  <c:v>86.66666666666666</c:v>
                </c:pt>
                <c:pt idx="6">
                  <c:v>99.99999999999999</c:v>
                </c:pt>
              </c:numCache>
            </c:numRef>
          </c:xVal>
          <c:yVal>
            <c:numRef>
              <c:f>Concentrazione!$H$25:$H$31</c:f>
              <c:numCache>
                <c:ptCount val="7"/>
                <c:pt idx="0">
                  <c:v>0</c:v>
                </c:pt>
                <c:pt idx="1">
                  <c:v>21.21212121212121</c:v>
                </c:pt>
                <c:pt idx="2">
                  <c:v>57.57575757575758</c:v>
                </c:pt>
                <c:pt idx="3">
                  <c:v>63.03030303030303</c:v>
                </c:pt>
                <c:pt idx="4">
                  <c:v>86.66666666666667</c:v>
                </c:pt>
                <c:pt idx="5">
                  <c:v>93.93939393939394</c:v>
                </c:pt>
                <c:pt idx="6">
                  <c:v>100</c:v>
                </c:pt>
              </c:numCache>
            </c:numRef>
          </c:yVal>
          <c:smooth val="1"/>
        </c:ser>
        <c:axId val="29400747"/>
        <c:axId val="63280132"/>
      </c:scatterChart>
      <c:valAx>
        <c:axId val="29400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cum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0132"/>
        <c:crosses val="autoZero"/>
        <c:crossBetween val="midCat"/>
        <c:dispUnits/>
      </c:valAx>
      <c:valAx>
        <c:axId val="63280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cum  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0074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3399FF"/>
        </a:gs>
        <a:gs pos="16000">
          <a:srgbClr val="00CCCC"/>
        </a:gs>
        <a:gs pos="47000">
          <a:srgbClr val="9999FF"/>
        </a:gs>
        <a:gs pos="60001">
          <a:srgbClr val="2E6792"/>
        </a:gs>
        <a:gs pos="71001">
          <a:srgbClr val="3333CC"/>
        </a:gs>
        <a:gs pos="81000">
          <a:srgbClr val="1170FF"/>
        </a:gs>
        <a:gs pos="100000">
          <a:srgbClr val="006699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/>
              <a:t>Curva di Concentrazione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635"/>
          <c:w val="0.95225"/>
          <c:h val="0.7855"/>
        </c:manualLayout>
      </c:layout>
      <c:scatterChart>
        <c:scatterStyle val="smooth"/>
        <c:varyColors val="0"/>
        <c:ser>
          <c:idx val="0"/>
          <c:order val="0"/>
          <c:tx>
            <c:strRef>
              <c:f>Concentrazione2!$H$6</c:f>
              <c:strCache>
                <c:ptCount val="1"/>
                <c:pt idx="0">
                  <c:v>% AZIONI 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Concentrazione2!$G$7:$G$13</c:f>
              <c:numCache>
                <c:ptCount val="7"/>
                <c:pt idx="0">
                  <c:v>0</c:v>
                </c:pt>
                <c:pt idx="1">
                  <c:v>25</c:v>
                </c:pt>
                <c:pt idx="2">
                  <c:v>65</c:v>
                </c:pt>
                <c:pt idx="3">
                  <c:v>84</c:v>
                </c:pt>
                <c:pt idx="4">
                  <c:v>94</c:v>
                </c:pt>
                <c:pt idx="5">
                  <c:v>98</c:v>
                </c:pt>
                <c:pt idx="6">
                  <c:v>100</c:v>
                </c:pt>
              </c:numCache>
            </c:numRef>
          </c:xVal>
          <c:yVal>
            <c:numRef>
              <c:f>Concentrazione2!$H$7:$H$13</c:f>
              <c:numCache>
                <c:ptCount val="7"/>
                <c:pt idx="0">
                  <c:v>0</c:v>
                </c:pt>
                <c:pt idx="1">
                  <c:v>6.684491978609626</c:v>
                </c:pt>
                <c:pt idx="2">
                  <c:v>38.77005347593583</c:v>
                </c:pt>
                <c:pt idx="3">
                  <c:v>64.1711229946524</c:v>
                </c:pt>
                <c:pt idx="4">
                  <c:v>82.88770053475936</c:v>
                </c:pt>
                <c:pt idx="5">
                  <c:v>92.51336898395722</c:v>
                </c:pt>
                <c:pt idx="6">
                  <c:v>100</c:v>
                </c:pt>
              </c:numCache>
            </c:numRef>
          </c:yVal>
          <c:smooth val="1"/>
        </c:ser>
        <c:axId val="32650277"/>
        <c:axId val="25417038"/>
      </c:scatterChart>
      <c:valAx>
        <c:axId val="3265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N. AZIONISTI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17038"/>
        <c:crosses val="autoZero"/>
        <c:crossBetween val="midCat"/>
        <c:dispUnits/>
      </c:valAx>
      <c:valAx>
        <c:axId val="2541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N. 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crossAx val="32650277"/>
        <c:crosses val="autoZero"/>
        <c:crossBetween val="midCat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path path="rect">
        <a:fillToRect r="100000" b="100000"/>
      </a:path>
    </a:gradFill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0.491</cdr:y>
    </cdr:from>
    <cdr:to>
      <cdr:x>0.42475</cdr:x>
      <cdr:y>0.6105</cdr:y>
    </cdr:to>
    <cdr:sp>
      <cdr:nvSpPr>
        <cdr:cNvPr id="1" name="TextBox 3"/>
        <cdr:cNvSpPr txBox="1">
          <a:spLocks noChangeArrowheads="1"/>
        </cdr:cNvSpPr>
      </cdr:nvSpPr>
      <cdr:spPr>
        <a:xfrm>
          <a:off x="2200275" y="2819400"/>
          <a:ext cx="17240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Area di Concentarzione</a:t>
          </a:r>
        </a:p>
      </cdr:txBody>
    </cdr:sp>
  </cdr:relSizeAnchor>
  <cdr:relSizeAnchor xmlns:cdr="http://schemas.openxmlformats.org/drawingml/2006/chartDrawing">
    <cdr:from>
      <cdr:x>0.3185</cdr:x>
      <cdr:y>0.544</cdr:y>
    </cdr:from>
    <cdr:to>
      <cdr:x>0.36075</cdr:x>
      <cdr:y>0.63</cdr:y>
    </cdr:to>
    <cdr:sp>
      <cdr:nvSpPr>
        <cdr:cNvPr id="2" name="Line 4"/>
        <cdr:cNvSpPr>
          <a:spLocks/>
        </cdr:cNvSpPr>
      </cdr:nvSpPr>
      <cdr:spPr>
        <a:xfrm>
          <a:off x="2933700" y="3124200"/>
          <a:ext cx="3905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0.2965</cdr:y>
    </cdr:from>
    <cdr:to>
      <cdr:x>0.81825</cdr:x>
      <cdr:y>0.883</cdr:y>
    </cdr:to>
    <cdr:sp>
      <cdr:nvSpPr>
        <cdr:cNvPr id="3" name="Line 5"/>
        <cdr:cNvSpPr>
          <a:spLocks/>
        </cdr:cNvSpPr>
      </cdr:nvSpPr>
      <cdr:spPr>
        <a:xfrm flipV="1">
          <a:off x="723900" y="1704975"/>
          <a:ext cx="6838950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0.5915</cdr:y>
    </cdr:from>
    <cdr:to>
      <cdr:x>0.7535</cdr:x>
      <cdr:y>0.63075</cdr:y>
    </cdr:to>
    <cdr:sp>
      <cdr:nvSpPr>
        <cdr:cNvPr id="4" name="TextBox 6"/>
        <cdr:cNvSpPr txBox="1">
          <a:spLocks noChangeArrowheads="1"/>
        </cdr:cNvSpPr>
      </cdr:nvSpPr>
      <cdr:spPr>
        <a:xfrm>
          <a:off x="4581525" y="3400425"/>
          <a:ext cx="2371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Distribuzione ideale delle risorse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0.2955</cdr:y>
    </cdr:from>
    <cdr:to>
      <cdr:x>0.8305</cdr:x>
      <cdr:y>0.8885</cdr:y>
    </cdr:to>
    <cdr:sp>
      <cdr:nvSpPr>
        <cdr:cNvPr id="1" name="Line 1"/>
        <cdr:cNvSpPr>
          <a:spLocks/>
        </cdr:cNvSpPr>
      </cdr:nvSpPr>
      <cdr:spPr>
        <a:xfrm flipV="1">
          <a:off x="704850" y="1695450"/>
          <a:ext cx="6962775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workbookViewId="0" topLeftCell="A7">
      <selection activeCell="C24" sqref="C24"/>
    </sheetView>
  </sheetViews>
  <sheetFormatPr defaultColWidth="9.140625" defaultRowHeight="12.75"/>
  <cols>
    <col min="1" max="1" width="12.7109375" style="0" customWidth="1"/>
    <col min="2" max="2" width="11.421875" style="0" customWidth="1"/>
    <col min="3" max="3" width="10.00390625" style="0" bestFit="1" customWidth="1"/>
    <col min="5" max="5" width="13.28125" style="0" customWidth="1"/>
    <col min="6" max="6" width="13.421875" style="0" customWidth="1"/>
    <col min="7" max="7" width="7.00390625" style="0" bestFit="1" customWidth="1"/>
    <col min="8" max="8" width="10.00390625" style="0" customWidth="1"/>
  </cols>
  <sheetData>
    <row r="3" spans="1:8" ht="12.75">
      <c r="A3" s="69" t="s">
        <v>62</v>
      </c>
      <c r="B3" s="69"/>
      <c r="C3" s="69"/>
      <c r="D3" s="69"/>
      <c r="E3" s="69"/>
      <c r="F3" s="69"/>
      <c r="G3" s="69"/>
      <c r="H3" s="69"/>
    </row>
    <row r="4" ht="13.5" thickBot="1"/>
    <row r="5" spans="1:8" ht="15" thickBot="1">
      <c r="A5" s="9" t="s">
        <v>0</v>
      </c>
      <c r="B5" s="10" t="s">
        <v>37</v>
      </c>
      <c r="C5" s="9" t="s">
        <v>1</v>
      </c>
      <c r="D5" s="9" t="s">
        <v>2</v>
      </c>
      <c r="E5" s="51" t="s">
        <v>27</v>
      </c>
      <c r="F5" s="51" t="s">
        <v>28</v>
      </c>
      <c r="G5" s="18" t="s">
        <v>36</v>
      </c>
      <c r="H5" s="9" t="s">
        <v>31</v>
      </c>
    </row>
    <row r="6" spans="1:8" ht="12.75">
      <c r="A6" s="2" t="s">
        <v>3</v>
      </c>
      <c r="B6" s="54">
        <v>83880</v>
      </c>
      <c r="C6" s="55">
        <v>8054078</v>
      </c>
      <c r="D6" s="55">
        <v>96</v>
      </c>
      <c r="E6" s="56">
        <f>(B6-$B$25)*(C6-$B$26)</f>
        <v>2245133287129.3335</v>
      </c>
      <c r="F6" s="56">
        <f>(B6-$B$25)*(D6-$B$27)</f>
        <v>6938956.933333333</v>
      </c>
      <c r="G6" s="57">
        <f>D6^2</f>
        <v>9216</v>
      </c>
      <c r="H6" s="20">
        <f>1/B6</f>
        <v>1.1921793037672865E-05</v>
      </c>
    </row>
    <row r="7" spans="1:8" ht="12.75">
      <c r="A7" s="3" t="s">
        <v>4</v>
      </c>
      <c r="B7" s="54">
        <v>30536</v>
      </c>
      <c r="C7" s="55">
        <v>10203683</v>
      </c>
      <c r="D7" s="55">
        <v>334</v>
      </c>
      <c r="E7" s="56">
        <f aca="true" t="shared" si="0" ref="E7:E20">(B7-$B$25)*(C7-$B$26)</f>
        <v>2754751088663.3335</v>
      </c>
      <c r="F7" s="56">
        <f aca="true" t="shared" si="1" ref="F7:F20">(B7-$B$25)*(D7-$B$27)</f>
        <v>-34347822</v>
      </c>
      <c r="G7" s="56">
        <f aca="true" t="shared" si="2" ref="G7:G20">D7^2</f>
        <v>111556</v>
      </c>
      <c r="H7" s="20">
        <f aca="true" t="shared" si="3" ref="H7:H20">1/B7</f>
        <v>3.2748231595493846E-05</v>
      </c>
    </row>
    <row r="8" spans="1:8" ht="12.75">
      <c r="A8" s="3" t="s">
        <v>5</v>
      </c>
      <c r="B8" s="54">
        <v>43106</v>
      </c>
      <c r="C8" s="55">
        <v>5268775</v>
      </c>
      <c r="D8" s="55">
        <v>122</v>
      </c>
      <c r="E8" s="56">
        <f t="shared" si="0"/>
        <v>3420068681706.667</v>
      </c>
      <c r="F8" s="56">
        <f t="shared" si="1"/>
        <v>4593642.666666666</v>
      </c>
      <c r="G8" s="56">
        <f t="shared" si="2"/>
        <v>14884</v>
      </c>
      <c r="H8" s="20">
        <f t="shared" si="3"/>
        <v>2.3198626641302833E-05</v>
      </c>
    </row>
    <row r="9" spans="1:8" ht="12.75">
      <c r="A9" s="3" t="s">
        <v>6</v>
      </c>
      <c r="B9" s="54">
        <v>338235</v>
      </c>
      <c r="C9" s="55">
        <v>5109148</v>
      </c>
      <c r="D9" s="55">
        <v>15</v>
      </c>
      <c r="E9" s="56">
        <f t="shared" si="0"/>
        <v>-2444295364737.333</v>
      </c>
      <c r="F9" s="56">
        <f t="shared" si="1"/>
        <v>-16357405.066666665</v>
      </c>
      <c r="G9" s="56">
        <f t="shared" si="2"/>
        <v>225</v>
      </c>
      <c r="H9" s="20">
        <f t="shared" si="3"/>
        <v>2.9565243100211393E-06</v>
      </c>
    </row>
    <row r="10" spans="1:8" ht="12.75">
      <c r="A10" s="3" t="s">
        <v>7</v>
      </c>
      <c r="B10" s="54">
        <v>544108</v>
      </c>
      <c r="C10" s="55">
        <v>58040230</v>
      </c>
      <c r="D10" s="55">
        <v>107</v>
      </c>
      <c r="E10" s="56">
        <f t="shared" si="0"/>
        <v>10823406313238.666</v>
      </c>
      <c r="F10" s="56">
        <f t="shared" si="1"/>
        <v>-13657640.53333333</v>
      </c>
      <c r="G10" s="56">
        <f t="shared" si="2"/>
        <v>11449</v>
      </c>
      <c r="H10" s="20">
        <f t="shared" si="3"/>
        <v>1.837870422783712E-06</v>
      </c>
    </row>
    <row r="11" spans="1:8" ht="12.75">
      <c r="A11" s="3" t="s">
        <v>8</v>
      </c>
      <c r="B11" s="54">
        <v>357072</v>
      </c>
      <c r="C11" s="55">
        <v>84068216</v>
      </c>
      <c r="D11" s="55">
        <v>235</v>
      </c>
      <c r="E11" s="56">
        <f t="shared" si="0"/>
        <v>8334402443445.333</v>
      </c>
      <c r="F11" s="56">
        <f t="shared" si="1"/>
        <v>12205958.4</v>
      </c>
      <c r="G11" s="56">
        <f t="shared" si="2"/>
        <v>55225</v>
      </c>
      <c r="H11" s="20">
        <f t="shared" si="3"/>
        <v>2.800555630237039E-06</v>
      </c>
    </row>
    <row r="12" spans="1:8" ht="12.75">
      <c r="A12" s="3" t="s">
        <v>9</v>
      </c>
      <c r="B12" s="54">
        <v>131992</v>
      </c>
      <c r="C12" s="55">
        <v>10583126</v>
      </c>
      <c r="D12" s="55">
        <v>80</v>
      </c>
      <c r="E12" s="56">
        <f t="shared" si="0"/>
        <v>1214363063945.3335</v>
      </c>
      <c r="F12" s="56">
        <f t="shared" si="1"/>
        <v>5749183.066666666</v>
      </c>
      <c r="G12" s="56">
        <f t="shared" si="2"/>
        <v>6400</v>
      </c>
      <c r="H12" s="20">
        <f t="shared" si="3"/>
        <v>7.576216740408509E-06</v>
      </c>
    </row>
    <row r="13" spans="1:8" ht="12.75">
      <c r="A13" s="3" t="s">
        <v>10</v>
      </c>
      <c r="B13" s="54">
        <v>70303</v>
      </c>
      <c r="C13" s="55">
        <v>3555500</v>
      </c>
      <c r="D13" s="55">
        <v>51</v>
      </c>
      <c r="E13" s="56">
        <f t="shared" si="0"/>
        <v>3130726664265.3335</v>
      </c>
      <c r="F13" s="56">
        <f t="shared" si="1"/>
        <v>14200442.133333333</v>
      </c>
      <c r="G13" s="56">
        <f t="shared" si="2"/>
        <v>2601</v>
      </c>
      <c r="H13" s="20">
        <f t="shared" si="3"/>
        <v>1.4224144062131061E-05</v>
      </c>
    </row>
    <row r="14" spans="1:8" ht="12.75">
      <c r="A14" s="3" t="s">
        <v>11</v>
      </c>
      <c r="B14" s="54">
        <v>301401</v>
      </c>
      <c r="C14" s="55">
        <v>57534088</v>
      </c>
      <c r="D14" s="55">
        <v>191</v>
      </c>
      <c r="E14" s="56">
        <f t="shared" si="0"/>
        <v>2778717756106.6665</v>
      </c>
      <c r="F14" s="56">
        <f t="shared" si="1"/>
        <v>3629510.6666666665</v>
      </c>
      <c r="G14" s="56">
        <f t="shared" si="2"/>
        <v>36481</v>
      </c>
      <c r="H14" s="20">
        <f t="shared" si="3"/>
        <v>3.3178390250861808E-06</v>
      </c>
    </row>
    <row r="15" spans="1:8" ht="12.75">
      <c r="A15" s="3" t="s">
        <v>12</v>
      </c>
      <c r="B15" s="54">
        <v>2588</v>
      </c>
      <c r="C15" s="55">
        <v>422474</v>
      </c>
      <c r="D15" s="55">
        <v>163</v>
      </c>
      <c r="E15" s="56">
        <f t="shared" si="0"/>
        <v>5255785161353.334</v>
      </c>
      <c r="F15" s="56">
        <f t="shared" si="1"/>
        <v>-3070243.2000000016</v>
      </c>
      <c r="G15" s="56">
        <f t="shared" si="2"/>
        <v>26569</v>
      </c>
      <c r="H15" s="20">
        <f t="shared" si="3"/>
        <v>0.0003863987635239567</v>
      </c>
    </row>
    <row r="16" spans="1:8" ht="12.75">
      <c r="A16" s="3" t="s">
        <v>13</v>
      </c>
      <c r="B16" s="54">
        <v>41536</v>
      </c>
      <c r="C16" s="55">
        <v>15659072</v>
      </c>
      <c r="D16" s="55">
        <v>377</v>
      </c>
      <c r="E16" s="56">
        <f t="shared" si="0"/>
        <v>1640513625893.3335</v>
      </c>
      <c r="F16" s="56">
        <f t="shared" si="1"/>
        <v>-39801745.333333336</v>
      </c>
      <c r="G16" s="56">
        <f t="shared" si="2"/>
        <v>142129</v>
      </c>
      <c r="H16" s="20">
        <f t="shared" si="3"/>
        <v>2.4075500770416025E-05</v>
      </c>
    </row>
    <row r="17" spans="1:8" ht="12.75">
      <c r="A17" s="3" t="s">
        <v>14</v>
      </c>
      <c r="B17" s="54">
        <v>91854</v>
      </c>
      <c r="C17" s="55">
        <v>10797000</v>
      </c>
      <c r="D17" s="55">
        <v>120</v>
      </c>
      <c r="E17" s="56">
        <f t="shared" si="0"/>
        <v>1769451511168.0002</v>
      </c>
      <c r="F17" s="56">
        <f t="shared" si="1"/>
        <v>3544836.5333333327</v>
      </c>
      <c r="G17" s="56">
        <f t="shared" si="2"/>
        <v>14400</v>
      </c>
      <c r="H17" s="20">
        <f t="shared" si="3"/>
        <v>1.0886842162562326E-05</v>
      </c>
    </row>
    <row r="18" spans="1:8" ht="12.75">
      <c r="A18" s="3" t="s">
        <v>15</v>
      </c>
      <c r="B18" s="54">
        <v>244173</v>
      </c>
      <c r="C18" s="55">
        <v>58610182</v>
      </c>
      <c r="D18" s="55">
        <v>240</v>
      </c>
      <c r="E18" s="56">
        <f t="shared" si="0"/>
        <v>951571007092.6664</v>
      </c>
      <c r="F18" s="56">
        <f t="shared" si="1"/>
        <v>2593353.133333333</v>
      </c>
      <c r="G18" s="56">
        <f t="shared" si="2"/>
        <v>57600</v>
      </c>
      <c r="H18" s="20">
        <f t="shared" si="3"/>
        <v>4.095456909650125E-06</v>
      </c>
    </row>
    <row r="19" spans="1:8" ht="12.75">
      <c r="A19" s="3" t="s">
        <v>16</v>
      </c>
      <c r="B19" s="54">
        <v>506124</v>
      </c>
      <c r="C19" s="55">
        <v>39244195</v>
      </c>
      <c r="D19" s="55">
        <v>78</v>
      </c>
      <c r="E19" s="56">
        <f t="shared" si="0"/>
        <v>4114228883864.666</v>
      </c>
      <c r="F19" s="56">
        <f t="shared" si="1"/>
        <v>-20496921.46666666</v>
      </c>
      <c r="G19" s="56">
        <f t="shared" si="2"/>
        <v>6084</v>
      </c>
      <c r="H19" s="20">
        <f t="shared" si="3"/>
        <v>1.9758003967407197E-06</v>
      </c>
    </row>
    <row r="20" spans="1:8" ht="13.5" thickBot="1">
      <c r="A20" s="3" t="s">
        <v>17</v>
      </c>
      <c r="B20" s="54">
        <v>450082</v>
      </c>
      <c r="C20" s="55">
        <v>8946193</v>
      </c>
      <c r="D20" s="55">
        <v>20</v>
      </c>
      <c r="E20" s="56">
        <f t="shared" si="0"/>
        <v>-3778246342869.333</v>
      </c>
      <c r="F20" s="56">
        <f t="shared" si="1"/>
        <v>-30128750.93333333</v>
      </c>
      <c r="G20" s="58">
        <f t="shared" si="2"/>
        <v>400</v>
      </c>
      <c r="H20" s="19">
        <f t="shared" si="3"/>
        <v>2.2218173577259257E-06</v>
      </c>
    </row>
    <row r="21" spans="1:8" ht="13.5" thickBot="1">
      <c r="A21" s="6"/>
      <c r="B21" s="59">
        <f aca="true" t="shared" si="4" ref="B21:H21">SUM(B6:B20)</f>
        <v>3236990</v>
      </c>
      <c r="C21" s="60">
        <f t="shared" si="4"/>
        <v>376095960</v>
      </c>
      <c r="D21" s="60">
        <f t="shared" si="4"/>
        <v>2229</v>
      </c>
      <c r="E21" s="61">
        <f t="shared" si="4"/>
        <v>42210577780265.99</v>
      </c>
      <c r="F21" s="61">
        <f t="shared" si="4"/>
        <v>-104404645</v>
      </c>
      <c r="G21" s="62">
        <f t="shared" si="4"/>
        <v>495219</v>
      </c>
      <c r="H21" s="63">
        <f t="shared" si="4"/>
        <v>0.0005302359825861891</v>
      </c>
    </row>
    <row r="24" ht="13.5" thickBot="1"/>
    <row r="25" spans="1:2" ht="12.75">
      <c r="A25" s="2" t="s">
        <v>20</v>
      </c>
      <c r="B25" s="64">
        <f>B21/15</f>
        <v>215799.33333333334</v>
      </c>
    </row>
    <row r="26" spans="1:2" ht="12.75">
      <c r="A26" s="3" t="s">
        <v>21</v>
      </c>
      <c r="B26" s="11">
        <f>C21/15</f>
        <v>25073064</v>
      </c>
    </row>
    <row r="27" spans="1:2" ht="12.75">
      <c r="A27" s="3" t="s">
        <v>22</v>
      </c>
      <c r="B27" s="11">
        <f>D21/15</f>
        <v>148.6</v>
      </c>
    </row>
    <row r="28" spans="1:2" ht="12.75">
      <c r="A28" s="3" t="s">
        <v>23</v>
      </c>
      <c r="B28" s="11">
        <v>15</v>
      </c>
    </row>
    <row r="29" spans="1:2" ht="12.75">
      <c r="A29" s="3" t="s">
        <v>24</v>
      </c>
      <c r="B29" s="11">
        <f>STDEVP(B6:B20)</f>
        <v>180918.9155500945</v>
      </c>
    </row>
    <row r="30" spans="1:2" ht="12.75">
      <c r="A30" s="3" t="s">
        <v>25</v>
      </c>
      <c r="B30" s="11">
        <f>STDEVP(C6:C20)</f>
        <v>25924469.98359542</v>
      </c>
    </row>
    <row r="31" spans="1:2" ht="12.75">
      <c r="A31" s="3" t="s">
        <v>26</v>
      </c>
      <c r="B31" s="11">
        <f>STDEVP(D6:D20)</f>
        <v>104.55926549091667</v>
      </c>
    </row>
    <row r="32" spans="1:2" ht="12.75">
      <c r="A32" s="3" t="s">
        <v>18</v>
      </c>
      <c r="B32" s="11">
        <f>E21/(B28*B29*B30)</f>
        <v>0.5999791739927456</v>
      </c>
    </row>
    <row r="33" spans="1:2" ht="12.75">
      <c r="A33" s="3" t="s">
        <v>19</v>
      </c>
      <c r="B33" s="11">
        <f>F21/(B28*B29*B31)</f>
        <v>-0.36794428550469027</v>
      </c>
    </row>
    <row r="34" spans="1:2" ht="12.75">
      <c r="A34" s="3" t="s">
        <v>30</v>
      </c>
      <c r="B34" s="11">
        <f>SQRT(G21/15)</f>
        <v>181.6992019795354</v>
      </c>
    </row>
    <row r="35" spans="1:2" ht="13.5" thickBot="1">
      <c r="A35" s="4" t="s">
        <v>29</v>
      </c>
      <c r="B35" s="65">
        <f>15/H21</f>
        <v>28289.29098104309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2"/>
  <sheetViews>
    <sheetView workbookViewId="0" topLeftCell="A19">
      <selection activeCell="E17" sqref="E17"/>
    </sheetView>
  </sheetViews>
  <sheetFormatPr defaultColWidth="9.140625" defaultRowHeight="12.75"/>
  <cols>
    <col min="1" max="1" width="13.57421875" style="0" customWidth="1"/>
    <col min="2" max="2" width="14.140625" style="0" bestFit="1" customWidth="1"/>
    <col min="3" max="3" width="12.28125" style="0" bestFit="1" customWidth="1"/>
    <col min="4" max="4" width="5.57421875" style="0" customWidth="1"/>
    <col min="5" max="5" width="10.00390625" style="0" customWidth="1"/>
    <col min="6" max="6" width="6.57421875" style="0" customWidth="1"/>
    <col min="7" max="7" width="9.28125" style="0" bestFit="1" customWidth="1"/>
    <col min="8" max="8" width="10.421875" style="0" bestFit="1" customWidth="1"/>
  </cols>
  <sheetData>
    <row r="2" ht="12.75" customHeight="1" thickBot="1"/>
    <row r="3" spans="1:3" ht="15" thickBot="1">
      <c r="A3" s="9" t="s">
        <v>0</v>
      </c>
      <c r="B3" s="10" t="s">
        <v>37</v>
      </c>
      <c r="C3" s="9" t="s">
        <v>1</v>
      </c>
    </row>
    <row r="4" spans="1:3" ht="12.75">
      <c r="A4" s="2" t="s">
        <v>3</v>
      </c>
      <c r="B4" s="1">
        <v>83880</v>
      </c>
      <c r="C4" s="5">
        <v>8054078</v>
      </c>
    </row>
    <row r="5" spans="1:3" ht="12.75">
      <c r="A5" s="3" t="s">
        <v>4</v>
      </c>
      <c r="B5" s="1">
        <v>30536</v>
      </c>
      <c r="C5" s="5">
        <v>10203683</v>
      </c>
    </row>
    <row r="6" spans="1:3" ht="12.75">
      <c r="A6" s="3" t="s">
        <v>5</v>
      </c>
      <c r="B6" s="1">
        <v>43106</v>
      </c>
      <c r="C6" s="5">
        <v>5268775</v>
      </c>
    </row>
    <row r="7" spans="1:3" ht="12.75">
      <c r="A7" s="3" t="s">
        <v>6</v>
      </c>
      <c r="B7" s="1">
        <v>338235</v>
      </c>
      <c r="C7" s="5">
        <v>5109148</v>
      </c>
    </row>
    <row r="8" spans="1:3" ht="12.75">
      <c r="A8" s="3" t="s">
        <v>7</v>
      </c>
      <c r="B8" s="1">
        <v>544108</v>
      </c>
      <c r="C8" s="5">
        <v>58040230</v>
      </c>
    </row>
    <row r="9" spans="1:3" ht="12.75">
      <c r="A9" s="3" t="s">
        <v>8</v>
      </c>
      <c r="B9" s="1">
        <v>357072</v>
      </c>
      <c r="C9" s="5">
        <v>84068216</v>
      </c>
    </row>
    <row r="10" spans="1:3" ht="12.75">
      <c r="A10" s="3" t="s">
        <v>9</v>
      </c>
      <c r="B10" s="1">
        <v>131992</v>
      </c>
      <c r="C10" s="5">
        <v>10583126</v>
      </c>
    </row>
    <row r="11" spans="1:3" ht="12.75">
      <c r="A11" s="3" t="s">
        <v>10</v>
      </c>
      <c r="B11" s="1">
        <v>70303</v>
      </c>
      <c r="C11" s="5">
        <v>3555500</v>
      </c>
    </row>
    <row r="12" spans="1:3" ht="12.75">
      <c r="A12" s="3" t="s">
        <v>11</v>
      </c>
      <c r="B12" s="1">
        <v>301401</v>
      </c>
      <c r="C12" s="5">
        <v>57534088</v>
      </c>
    </row>
    <row r="13" spans="1:3" ht="12.75">
      <c r="A13" s="3" t="s">
        <v>12</v>
      </c>
      <c r="B13" s="1">
        <v>2588</v>
      </c>
      <c r="C13" s="5">
        <v>422474</v>
      </c>
    </row>
    <row r="14" spans="1:3" ht="12.75">
      <c r="A14" s="3" t="s">
        <v>13</v>
      </c>
      <c r="B14" s="1">
        <v>41536</v>
      </c>
      <c r="C14" s="5">
        <v>15659072</v>
      </c>
    </row>
    <row r="15" spans="1:3" ht="12.75">
      <c r="A15" s="3" t="s">
        <v>14</v>
      </c>
      <c r="B15" s="1">
        <v>91854</v>
      </c>
      <c r="C15" s="5">
        <v>10797000</v>
      </c>
    </row>
    <row r="16" spans="1:3" ht="12.75">
      <c r="A16" s="3" t="s">
        <v>15</v>
      </c>
      <c r="B16" s="1">
        <v>244173</v>
      </c>
      <c r="C16" s="5">
        <v>58610182</v>
      </c>
    </row>
    <row r="17" spans="1:3" ht="12.75">
      <c r="A17" s="3" t="s">
        <v>16</v>
      </c>
      <c r="B17" s="1">
        <v>506124</v>
      </c>
      <c r="C17" s="5">
        <v>39244195</v>
      </c>
    </row>
    <row r="18" spans="1:3" ht="13.5" thickBot="1">
      <c r="A18" s="3" t="s">
        <v>17</v>
      </c>
      <c r="B18" s="1">
        <v>450082</v>
      </c>
      <c r="C18" s="5">
        <v>8946193</v>
      </c>
    </row>
    <row r="19" spans="1:3" ht="13.5" thickBot="1">
      <c r="A19" s="6"/>
      <c r="B19" s="7">
        <f>SUM(B4:B18)</f>
        <v>3236990</v>
      </c>
      <c r="C19" s="8">
        <f>SUM(C4:C18)</f>
        <v>376095960</v>
      </c>
    </row>
    <row r="22" ht="12.75">
      <c r="A22" s="12" t="s">
        <v>32</v>
      </c>
    </row>
    <row r="23" ht="13.5" thickBot="1"/>
    <row r="24" spans="1:8" ht="13.5" thickBot="1">
      <c r="A24" s="9" t="s">
        <v>33</v>
      </c>
      <c r="B24" s="10" t="s">
        <v>41</v>
      </c>
      <c r="C24" s="9" t="s">
        <v>42</v>
      </c>
      <c r="D24" s="10" t="s">
        <v>34</v>
      </c>
      <c r="E24" s="9" t="s">
        <v>38</v>
      </c>
      <c r="F24" s="25" t="s">
        <v>35</v>
      </c>
      <c r="G24" s="9" t="s">
        <v>39</v>
      </c>
      <c r="H24" s="25" t="s">
        <v>40</v>
      </c>
    </row>
    <row r="25" spans="1:8" ht="12.75">
      <c r="A25" s="2"/>
      <c r="C25" s="2"/>
      <c r="D25" s="12"/>
      <c r="E25" s="2"/>
      <c r="F25" s="12"/>
      <c r="G25" s="16">
        <v>0</v>
      </c>
      <c r="H25" s="17">
        <v>0</v>
      </c>
    </row>
    <row r="26" spans="1:8" ht="12.75">
      <c r="A26" s="3">
        <v>1</v>
      </c>
      <c r="B26">
        <v>50000</v>
      </c>
      <c r="C26" s="3">
        <v>7000</v>
      </c>
      <c r="D26" s="13">
        <f aca="true" t="shared" si="0" ref="D26:D31">B26/$B$32*100</f>
        <v>16.666666666666664</v>
      </c>
      <c r="E26" s="3">
        <f aca="true" t="shared" si="1" ref="E26:E31">B26*C26</f>
        <v>350000000</v>
      </c>
      <c r="F26" s="13">
        <f aca="true" t="shared" si="2" ref="F26:F31">E26/$E$32*100</f>
        <v>21.21212121212121</v>
      </c>
      <c r="G26" s="14">
        <f>D26</f>
        <v>16.666666666666664</v>
      </c>
      <c r="H26" s="15">
        <f>F26</f>
        <v>21.21212121212121</v>
      </c>
    </row>
    <row r="27" spans="1:8" ht="12.75">
      <c r="A27" s="3">
        <v>2</v>
      </c>
      <c r="B27">
        <v>60000</v>
      </c>
      <c r="C27" s="3">
        <v>10000</v>
      </c>
      <c r="D27" s="13">
        <f t="shared" si="0"/>
        <v>20</v>
      </c>
      <c r="E27" s="3">
        <f t="shared" si="1"/>
        <v>600000000</v>
      </c>
      <c r="F27" s="13">
        <f t="shared" si="2"/>
        <v>36.36363636363637</v>
      </c>
      <c r="G27" s="14">
        <f aca="true" t="shared" si="3" ref="G27:G32">G26+D27</f>
        <v>36.666666666666664</v>
      </c>
      <c r="H27" s="15">
        <f aca="true" t="shared" si="4" ref="H27:H32">F27+H26</f>
        <v>57.57575757575758</v>
      </c>
    </row>
    <row r="28" spans="1:8" ht="12.75">
      <c r="A28" s="3">
        <v>3</v>
      </c>
      <c r="B28">
        <v>45000</v>
      </c>
      <c r="C28" s="3">
        <v>2000</v>
      </c>
      <c r="D28" s="13">
        <f t="shared" si="0"/>
        <v>15</v>
      </c>
      <c r="E28" s="3">
        <f t="shared" si="1"/>
        <v>90000000</v>
      </c>
      <c r="F28" s="13">
        <f t="shared" si="2"/>
        <v>5.454545454545454</v>
      </c>
      <c r="G28" s="14">
        <f t="shared" si="3"/>
        <v>51.666666666666664</v>
      </c>
      <c r="H28" s="15">
        <f t="shared" si="4"/>
        <v>63.03030303030303</v>
      </c>
    </row>
    <row r="29" spans="1:8" ht="12.75">
      <c r="A29" s="3">
        <v>4</v>
      </c>
      <c r="B29">
        <v>65000</v>
      </c>
      <c r="C29" s="3">
        <v>6000</v>
      </c>
      <c r="D29" s="13">
        <f t="shared" si="0"/>
        <v>21.666666666666668</v>
      </c>
      <c r="E29" s="3">
        <f t="shared" si="1"/>
        <v>390000000</v>
      </c>
      <c r="F29" s="13">
        <f t="shared" si="2"/>
        <v>23.636363636363637</v>
      </c>
      <c r="G29" s="14">
        <f t="shared" si="3"/>
        <v>73.33333333333333</v>
      </c>
      <c r="H29" s="15">
        <f t="shared" si="4"/>
        <v>86.66666666666667</v>
      </c>
    </row>
    <row r="30" spans="1:8" ht="12.75">
      <c r="A30" s="3">
        <v>5</v>
      </c>
      <c r="B30">
        <v>40000</v>
      </c>
      <c r="C30" s="3">
        <v>3000</v>
      </c>
      <c r="D30" s="13">
        <f t="shared" si="0"/>
        <v>13.333333333333334</v>
      </c>
      <c r="E30" s="3">
        <f t="shared" si="1"/>
        <v>120000000</v>
      </c>
      <c r="F30" s="13">
        <f t="shared" si="2"/>
        <v>7.2727272727272725</v>
      </c>
      <c r="G30" s="14">
        <f t="shared" si="3"/>
        <v>86.66666666666666</v>
      </c>
      <c r="H30" s="15">
        <f t="shared" si="4"/>
        <v>93.93939393939394</v>
      </c>
    </row>
    <row r="31" spans="1:8" ht="13.5" thickBot="1">
      <c r="A31" s="3">
        <v>6</v>
      </c>
      <c r="B31">
        <v>40000</v>
      </c>
      <c r="C31" s="3">
        <v>2500</v>
      </c>
      <c r="D31" s="13">
        <f t="shared" si="0"/>
        <v>13.333333333333334</v>
      </c>
      <c r="E31" s="3">
        <f t="shared" si="1"/>
        <v>100000000</v>
      </c>
      <c r="F31" s="13">
        <f t="shared" si="2"/>
        <v>6.0606060606060606</v>
      </c>
      <c r="G31" s="14">
        <f t="shared" si="3"/>
        <v>99.99999999999999</v>
      </c>
      <c r="H31" s="15">
        <f t="shared" si="4"/>
        <v>100</v>
      </c>
    </row>
    <row r="32" spans="1:8" ht="13.5" thickBot="1">
      <c r="A32" s="6"/>
      <c r="B32" s="21">
        <f>SUM(B26:B31)</f>
        <v>300000</v>
      </c>
      <c r="C32" s="24">
        <f>SUM(C26:C31)</f>
        <v>30500</v>
      </c>
      <c r="D32" s="21">
        <f>SUM(D26:D31)</f>
        <v>99.99999999999999</v>
      </c>
      <c r="E32" s="24">
        <f>SUM(E26:E31)</f>
        <v>1650000000</v>
      </c>
      <c r="F32" s="21">
        <f>SUM(F26:F31)</f>
        <v>100</v>
      </c>
      <c r="G32" s="22">
        <f t="shared" si="3"/>
        <v>199.99999999999997</v>
      </c>
      <c r="H32" s="23">
        <f t="shared" si="4"/>
        <v>200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1">
      <selection activeCell="A4" sqref="A4"/>
    </sheetView>
  </sheetViews>
  <sheetFormatPr defaultColWidth="9.140625" defaultRowHeight="12.75"/>
  <cols>
    <col min="1" max="1" width="11.7109375" style="0" customWidth="1"/>
    <col min="2" max="3" width="9.8515625" style="0" customWidth="1"/>
    <col min="4" max="4" width="9.57421875" style="0" bestFit="1" customWidth="1"/>
    <col min="5" max="5" width="9.8515625" style="0" customWidth="1"/>
    <col min="6" max="6" width="7.7109375" style="0" bestFit="1" customWidth="1"/>
    <col min="7" max="7" width="11.28125" style="0" bestFit="1" customWidth="1"/>
    <col min="9" max="9" width="7.57421875" style="0" bestFit="1" customWidth="1"/>
  </cols>
  <sheetData>
    <row r="4" ht="12.75">
      <c r="A4" s="12" t="s">
        <v>43</v>
      </c>
    </row>
    <row r="5" ht="15.75" thickBot="1">
      <c r="A5" s="26"/>
    </row>
    <row r="6" spans="1:9" ht="13.5" thickBot="1">
      <c r="A6" s="50" t="s">
        <v>61</v>
      </c>
      <c r="B6" s="51" t="s">
        <v>57</v>
      </c>
      <c r="C6" s="52" t="s">
        <v>58</v>
      </c>
      <c r="D6" s="51" t="s">
        <v>59</v>
      </c>
      <c r="E6" s="52" t="s">
        <v>44</v>
      </c>
      <c r="F6" s="51" t="s">
        <v>45</v>
      </c>
      <c r="G6" s="51" t="s">
        <v>46</v>
      </c>
      <c r="H6" s="51" t="s">
        <v>47</v>
      </c>
      <c r="I6" s="53" t="s">
        <v>48</v>
      </c>
    </row>
    <row r="7" spans="1:9" ht="12.75">
      <c r="A7" s="30"/>
      <c r="B7" s="35"/>
      <c r="C7" s="38"/>
      <c r="D7" s="35"/>
      <c r="E7" s="38"/>
      <c r="F7" s="35"/>
      <c r="G7" s="43">
        <v>0</v>
      </c>
      <c r="H7" s="43">
        <v>0</v>
      </c>
      <c r="I7" s="33"/>
    </row>
    <row r="8" spans="1:9" ht="12.75">
      <c r="A8" s="31" t="s">
        <v>49</v>
      </c>
      <c r="B8" s="36">
        <v>250</v>
      </c>
      <c r="C8" s="39">
        <v>5</v>
      </c>
      <c r="D8" s="36">
        <f aca="true" t="shared" si="0" ref="D8:D13">B8*C8</f>
        <v>1250</v>
      </c>
      <c r="E8" s="39">
        <f aca="true" t="shared" si="1" ref="E8:E13">B8/$B$14*100</f>
        <v>25</v>
      </c>
      <c r="F8" s="41">
        <f aca="true" t="shared" si="2" ref="F8:F13">D8/$D$14*100</f>
        <v>6.684491978609626</v>
      </c>
      <c r="G8" s="44">
        <f>E8</f>
        <v>25</v>
      </c>
      <c r="H8" s="48">
        <f>F8</f>
        <v>6.684491978609626</v>
      </c>
      <c r="I8" s="46">
        <f>(G8*H8)/2</f>
        <v>83.55614973262033</v>
      </c>
    </row>
    <row r="9" spans="1:9" ht="12.75">
      <c r="A9" s="31" t="s">
        <v>50</v>
      </c>
      <c r="B9" s="36">
        <v>400</v>
      </c>
      <c r="C9" s="39">
        <v>15</v>
      </c>
      <c r="D9" s="36">
        <f t="shared" si="0"/>
        <v>6000</v>
      </c>
      <c r="E9" s="39">
        <f t="shared" si="1"/>
        <v>40</v>
      </c>
      <c r="F9" s="41">
        <f t="shared" si="2"/>
        <v>32.0855614973262</v>
      </c>
      <c r="G9" s="44">
        <f aca="true" t="shared" si="3" ref="G9:H13">G8+E9</f>
        <v>65</v>
      </c>
      <c r="H9" s="48">
        <f t="shared" si="3"/>
        <v>38.77005347593583</v>
      </c>
      <c r="I9" s="46">
        <f>(H9+H8)*(G9-G8)/2</f>
        <v>909.0909090909092</v>
      </c>
    </row>
    <row r="10" spans="1:9" ht="12.75">
      <c r="A10" s="31" t="s">
        <v>51</v>
      </c>
      <c r="B10" s="36">
        <v>190</v>
      </c>
      <c r="C10" s="39">
        <v>25</v>
      </c>
      <c r="D10" s="36">
        <f t="shared" si="0"/>
        <v>4750</v>
      </c>
      <c r="E10" s="39">
        <f t="shared" si="1"/>
        <v>19</v>
      </c>
      <c r="F10" s="41">
        <f t="shared" si="2"/>
        <v>25.40106951871658</v>
      </c>
      <c r="G10" s="44">
        <f t="shared" si="3"/>
        <v>84</v>
      </c>
      <c r="H10" s="48">
        <f t="shared" si="3"/>
        <v>64.1711229946524</v>
      </c>
      <c r="I10" s="46">
        <f>(H10+H9)*(G10-G9)/2</f>
        <v>977.9411764705882</v>
      </c>
    </row>
    <row r="11" spans="1:9" ht="12.75">
      <c r="A11" s="31" t="s">
        <v>52</v>
      </c>
      <c r="B11" s="36">
        <v>100</v>
      </c>
      <c r="C11" s="39">
        <v>35</v>
      </c>
      <c r="D11" s="36">
        <f t="shared" si="0"/>
        <v>3500</v>
      </c>
      <c r="E11" s="39">
        <f t="shared" si="1"/>
        <v>10</v>
      </c>
      <c r="F11" s="41">
        <f t="shared" si="2"/>
        <v>18.71657754010695</v>
      </c>
      <c r="G11" s="44">
        <f t="shared" si="3"/>
        <v>94</v>
      </c>
      <c r="H11" s="48">
        <f t="shared" si="3"/>
        <v>82.88770053475936</v>
      </c>
      <c r="I11" s="46">
        <f>(H11+H10)*(G11-G10)/2</f>
        <v>735.2941176470588</v>
      </c>
    </row>
    <row r="12" spans="1:9" ht="12.75">
      <c r="A12" s="31" t="s">
        <v>53</v>
      </c>
      <c r="B12" s="36">
        <v>40</v>
      </c>
      <c r="C12" s="39">
        <v>45</v>
      </c>
      <c r="D12" s="36">
        <f t="shared" si="0"/>
        <v>1800</v>
      </c>
      <c r="E12" s="39">
        <f t="shared" si="1"/>
        <v>4</v>
      </c>
      <c r="F12" s="41">
        <f t="shared" si="2"/>
        <v>9.62566844919786</v>
      </c>
      <c r="G12" s="44">
        <f t="shared" si="3"/>
        <v>98</v>
      </c>
      <c r="H12" s="48">
        <f t="shared" si="3"/>
        <v>92.51336898395722</v>
      </c>
      <c r="I12" s="46">
        <f>(H12+H11)*(G12-G11)/2</f>
        <v>350.80213903743316</v>
      </c>
    </row>
    <row r="13" spans="1:9" ht="13.5" thickBot="1">
      <c r="A13" s="32" t="s">
        <v>54</v>
      </c>
      <c r="B13" s="37">
        <v>20</v>
      </c>
      <c r="C13" s="40">
        <v>70</v>
      </c>
      <c r="D13" s="37">
        <f t="shared" si="0"/>
        <v>1400</v>
      </c>
      <c r="E13" s="40">
        <f t="shared" si="1"/>
        <v>2</v>
      </c>
      <c r="F13" s="42">
        <f t="shared" si="2"/>
        <v>7.4866310160427805</v>
      </c>
      <c r="G13" s="45">
        <f t="shared" si="3"/>
        <v>100</v>
      </c>
      <c r="H13" s="49">
        <f t="shared" si="3"/>
        <v>100</v>
      </c>
      <c r="I13" s="47">
        <f>(H13+H12)*(G13-G12)/2</f>
        <v>192.5133689839572</v>
      </c>
    </row>
    <row r="14" spans="1:9" ht="13.5" thickBot="1">
      <c r="A14" s="27" t="s">
        <v>55</v>
      </c>
      <c r="B14" s="34">
        <f>SUM(B8:B13)</f>
        <v>1000</v>
      </c>
      <c r="C14" s="28"/>
      <c r="D14" s="34">
        <f>SUM(D8:D13)</f>
        <v>18700</v>
      </c>
      <c r="E14" s="28">
        <f>SUM(E8:E13)</f>
        <v>100</v>
      </c>
      <c r="F14" s="34">
        <f>SUM(F8:F13)</f>
        <v>100</v>
      </c>
      <c r="G14" s="34"/>
      <c r="H14" s="34"/>
      <c r="I14" s="29">
        <f>SUM(I8:I13)</f>
        <v>3249.197860962567</v>
      </c>
    </row>
    <row r="15" ht="13.5" thickBot="1"/>
    <row r="16" spans="1:4" ht="13.5" thickBot="1">
      <c r="A16" s="66" t="s">
        <v>56</v>
      </c>
      <c r="B16" s="67"/>
      <c r="C16" s="67"/>
      <c r="D16" s="68">
        <f>(5000-I14)/5000</f>
        <v>0.3501604278074866</v>
      </c>
    </row>
    <row r="18" ht="12.75">
      <c r="A18" t="s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 GAVIRATE</dc:creator>
  <cp:keywords/>
  <dc:description/>
  <cp:lastModifiedBy>FABRIZIO MASIERI</cp:lastModifiedBy>
  <cp:lastPrinted>2000-04-18T17:00:21Z</cp:lastPrinted>
  <dcterms:created xsi:type="dcterms:W3CDTF">2000-04-12T08:02:52Z</dcterms:created>
  <dcterms:modified xsi:type="dcterms:W3CDTF">2000-05-15T11:33:28Z</dcterms:modified>
  <cp:category/>
  <cp:version/>
  <cp:contentType/>
  <cp:contentStatus/>
</cp:coreProperties>
</file>