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0" windowWidth="11355" windowHeight="10185" activeTab="0"/>
  </bookViews>
  <sheets>
    <sheet name="Serie A" sheetId="1" r:id="rId1"/>
    <sheet name="AN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<sst xmlns="http://schemas.openxmlformats.org/spreadsheetml/2006/main" count="194" uniqueCount="157">
  <si>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</si>
  <si>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</si>
  <si>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</si>
  <si>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</si>
  <si>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</si>
  <si>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</si>
  <si>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</si>
  <si>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</si>
  <si>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</si>
  <si>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</si>
  <si>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</si>
  <si>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</si>
  <si>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</si>
  <si>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10°</t>
  </si>
  <si>
    <t>ATALANTA</t>
  </si>
  <si>
    <t>Ventola - Soncin</t>
  </si>
  <si>
    <t>MILAN</t>
  </si>
  <si>
    <t>CHIEVO</t>
  </si>
  <si>
    <t>CAGLIARI</t>
  </si>
  <si>
    <t>EMPOLI</t>
  </si>
  <si>
    <t>Pandev - Vannucchi</t>
  </si>
  <si>
    <t>LAZIO</t>
  </si>
  <si>
    <t>INTER</t>
  </si>
  <si>
    <t>Zanetti J. - Cudini (aut.)</t>
  </si>
  <si>
    <t>ASCOLI</t>
  </si>
  <si>
    <t>LIVORNO</t>
  </si>
  <si>
    <t>Bakayoko</t>
  </si>
  <si>
    <t>UDINESE</t>
  </si>
  <si>
    <t>PALERMO</t>
  </si>
  <si>
    <t>Corini - Zaccardo</t>
  </si>
  <si>
    <t>SAMPDORIA</t>
  </si>
  <si>
    <t>REGGINA</t>
  </si>
  <si>
    <t>Corona</t>
  </si>
  <si>
    <t>CATANIA</t>
  </si>
  <si>
    <t>ROMA</t>
  </si>
  <si>
    <t>Ujifalusi - De Rossi - Taddei - Taddei</t>
  </si>
  <si>
    <t>FIORENTINA</t>
  </si>
  <si>
    <t>SIENA</t>
  </si>
  <si>
    <t>Morfeo - Budan - Bogdani - Bogdani</t>
  </si>
  <si>
    <t>PARMA</t>
  </si>
  <si>
    <t>TORINO</t>
  </si>
  <si>
    <t>Cordova - Stellone</t>
  </si>
  <si>
    <t>MESSINA</t>
  </si>
  <si>
    <t>DE SANCTIS</t>
  </si>
  <si>
    <t>MODESTO</t>
  </si>
  <si>
    <t>BUSCE</t>
  </si>
  <si>
    <t>CANDELA</t>
  </si>
  <si>
    <t>BALESTRI</t>
  </si>
  <si>
    <t>sv</t>
  </si>
  <si>
    <t>CORINI</t>
  </si>
  <si>
    <t>FIGO</t>
  </si>
  <si>
    <t>DONI</t>
  </si>
  <si>
    <t>PIRLO</t>
  </si>
  <si>
    <t>DI NATALE</t>
  </si>
  <si>
    <t>SUAZO</t>
  </si>
  <si>
    <t>CALDERONI</t>
  </si>
  <si>
    <t>IVAN</t>
  </si>
  <si>
    <t>CAFU</t>
  </si>
  <si>
    <t>CONTINI</t>
  </si>
  <si>
    <t>CODREA</t>
  </si>
  <si>
    <t>CORDOVA</t>
  </si>
  <si>
    <t>RIGANO</t>
  </si>
  <si>
    <t>MATTEINI</t>
  </si>
  <si>
    <t>PERUZZI</t>
  </si>
  <si>
    <t>MEXES</t>
  </si>
  <si>
    <t>ZACCARDO</t>
  </si>
  <si>
    <t>SAMUEL</t>
  </si>
  <si>
    <t>CHIVU</t>
  </si>
  <si>
    <t>DE ROSSI</t>
  </si>
  <si>
    <t>TADDEI</t>
  </si>
  <si>
    <t>TOTTI</t>
  </si>
  <si>
    <t>SEMIOLI</t>
  </si>
  <si>
    <t>VUCINIC</t>
  </si>
  <si>
    <t>TIRIBOCCHI</t>
  </si>
  <si>
    <t>PAGLIUCA</t>
  </si>
  <si>
    <t>BALLI</t>
  </si>
  <si>
    <t>VARGAS</t>
  </si>
  <si>
    <t>PASQUAL</t>
  </si>
  <si>
    <t>VERGASSOLA</t>
  </si>
  <si>
    <t>MONTOLIVO</t>
  </si>
  <si>
    <t>BIANCHI</t>
  </si>
  <si>
    <t>STELLONE</t>
  </si>
  <si>
    <t>MANNINGER</t>
  </si>
  <si>
    <t>BARZAGLI</t>
  </si>
  <si>
    <t>CORDOBA</t>
  </si>
  <si>
    <t>MAICON</t>
  </si>
  <si>
    <t>SIMIC</t>
  </si>
  <si>
    <t>PIZARRO</t>
  </si>
  <si>
    <t>SIMPLICIO</t>
  </si>
  <si>
    <t>LUCIANO</t>
  </si>
  <si>
    <t>ALMIRON</t>
  </si>
  <si>
    <t>INZAGHI</t>
  </si>
  <si>
    <t>PELLISSIER</t>
  </si>
  <si>
    <t>FREY</t>
  </si>
  <si>
    <t>LOBONT</t>
  </si>
  <si>
    <t>ZAURI</t>
  </si>
  <si>
    <t>ZAPATA</t>
  </si>
  <si>
    <t>MUDINGAY</t>
  </si>
  <si>
    <t>LIVERANI</t>
  </si>
  <si>
    <t>ROCCHI</t>
  </si>
  <si>
    <t>PANDEV</t>
  </si>
  <si>
    <t>DIDA</t>
  </si>
  <si>
    <t>ODDO</t>
  </si>
  <si>
    <t>PARISI</t>
  </si>
  <si>
    <t>COMOTTO</t>
  </si>
  <si>
    <t>KONKO</t>
  </si>
  <si>
    <t>MANCINI</t>
  </si>
  <si>
    <t>BRESCIANO</t>
  </si>
  <si>
    <t>STANKOVIC</t>
  </si>
  <si>
    <t>KAKA'</t>
  </si>
  <si>
    <t>IBRAHIMOVIC</t>
  </si>
  <si>
    <t>DI MICHELE</t>
  </si>
  <si>
    <t>SICIGNANO</t>
  </si>
  <si>
    <t>FONTANA</t>
  </si>
  <si>
    <t>LUCARELLI</t>
  </si>
  <si>
    <t>BERTOTTO</t>
  </si>
  <si>
    <t>MORRONE</t>
  </si>
  <si>
    <t>GASBARRONI</t>
  </si>
  <si>
    <t>AMORUSO</t>
  </si>
  <si>
    <t>SAUDATI</t>
  </si>
  <si>
    <t>ABBIATI</t>
  </si>
  <si>
    <t>PANUCCI</t>
  </si>
  <si>
    <t>GROSSO</t>
  </si>
  <si>
    <t>MOLINARO</t>
  </si>
  <si>
    <t>DI LORETO</t>
  </si>
  <si>
    <t>ESPOSITO</t>
  </si>
  <si>
    <t>PERROTTA</t>
  </si>
  <si>
    <t>MAURI</t>
  </si>
  <si>
    <t>VOLPI</t>
  </si>
  <si>
    <t>BOGDANI</t>
  </si>
  <si>
    <t>ROSINA</t>
  </si>
  <si>
    <t>TAIBI</t>
  </si>
  <si>
    <t>CRIBARI</t>
  </si>
  <si>
    <t>GALANTE</t>
  </si>
  <si>
    <t>MUTARELLI</t>
  </si>
  <si>
    <t>GUANA</t>
  </si>
  <si>
    <t>IAQUINTA</t>
  </si>
  <si>
    <t>BONAZZOLI</t>
  </si>
  <si>
    <t>J. CESAR</t>
  </si>
  <si>
    <t>MALDINI</t>
  </si>
  <si>
    <t>SIVIGLIA</t>
  </si>
  <si>
    <t>ZANETTI</t>
  </si>
  <si>
    <t>FERRARI</t>
  </si>
  <si>
    <t>DACOURT</t>
  </si>
  <si>
    <t>SEEDORF</t>
  </si>
  <si>
    <t>BARONE</t>
  </si>
  <si>
    <t>VANNUCCHI</t>
  </si>
  <si>
    <t>AMAURI</t>
  </si>
  <si>
    <t>CRESPO</t>
  </si>
  <si>
    <t>TOLDO</t>
  </si>
  <si>
    <t>DE LUCIA</t>
  </si>
  <si>
    <t>CASTELLINI</t>
  </si>
  <si>
    <t>NATALI</t>
  </si>
  <si>
    <t>SOLARI</t>
  </si>
  <si>
    <t>TONETTO</t>
  </si>
  <si>
    <t>GILARDINO</t>
  </si>
  <si>
    <t>MUTU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</si>
</sst>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/>
    </xf>
    <xf numFmtId="0" fontId="15" fillId="12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/>
    </xf>
    <xf numFmtId="0" fontId="18" fillId="12" borderId="32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3" borderId="29" xfId="0" applyFont="1" applyFill="1" applyBorder="1" applyAlignment="1">
      <alignment horizontal="center"/>
    </xf>
    <xf numFmtId="0" fontId="25" fillId="12" borderId="30" xfId="0" applyFont="1" applyFill="1" applyBorder="1" applyAlignment="1">
      <alignment horizontal="center"/>
    </xf>
    <xf numFmtId="0" fontId="27" fillId="12" borderId="31" xfId="0" applyFont="1" applyFill="1" applyBorder="1" applyAlignment="1">
      <alignment/>
    </xf>
    <xf numFmtId="0" fontId="27" fillId="12" borderId="32" xfId="0" applyFont="1" applyFill="1" applyBorder="1" applyAlignment="1">
      <alignment/>
    </xf>
    <xf numFmtId="0" fontId="17" fillId="5" borderId="29" xfId="0" applyFont="1" applyFill="1" applyBorder="1" applyAlignment="1">
      <alignment horizontal="center"/>
    </xf>
    <xf numFmtId="0" fontId="15" fillId="14" borderId="30" xfId="0" applyFont="1" applyFill="1" applyBorder="1" applyAlignment="1">
      <alignment horizontal="center"/>
    </xf>
    <xf numFmtId="0" fontId="18" fillId="14" borderId="31" xfId="0" applyFont="1" applyFill="1" applyBorder="1" applyAlignment="1">
      <alignment/>
    </xf>
    <xf numFmtId="0" fontId="18" fillId="14" borderId="3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1" t="s">
        <v>13</v>
      </c>
      <c r="B1" s="61"/>
      <c r="C1" s="61"/>
      <c r="E1" s="9"/>
      <c r="F1" s="9"/>
      <c r="G1" s="9"/>
    </row>
    <row r="2" spans="1:7" ht="18">
      <c r="A2" s="49" t="s">
        <v>14</v>
      </c>
      <c r="B2" s="48">
        <v>2</v>
      </c>
      <c r="C2" s="57" t="s">
        <v>15</v>
      </c>
      <c r="D2" s="9"/>
      <c r="E2" s="9"/>
      <c r="F2" s="9"/>
      <c r="G2" s="9"/>
    </row>
    <row r="3" spans="1:7" ht="18">
      <c r="A3" s="49" t="s">
        <v>16</v>
      </c>
      <c r="B3" s="48">
        <v>0</v>
      </c>
      <c r="C3" s="58"/>
      <c r="D3" s="9"/>
      <c r="E3" s="9"/>
      <c r="F3" s="9"/>
      <c r="G3" s="9"/>
    </row>
    <row r="4" spans="1:7" ht="18">
      <c r="A4" s="47" t="s">
        <v>17</v>
      </c>
      <c r="B4" s="13">
        <v>0</v>
      </c>
      <c r="C4" s="59"/>
      <c r="D4" s="9"/>
      <c r="E4" s="9"/>
      <c r="F4" s="9"/>
      <c r="G4" s="9"/>
    </row>
    <row r="5" spans="1:7" ht="18">
      <c r="A5" s="47" t="s">
        <v>18</v>
      </c>
      <c r="B5" s="13">
        <v>0</v>
      </c>
      <c r="C5" s="60"/>
      <c r="D5" s="9"/>
      <c r="E5" s="9"/>
      <c r="F5" s="9"/>
      <c r="G5" s="9"/>
    </row>
    <row r="6" spans="1:7" ht="18">
      <c r="A6" s="49" t="s">
        <v>19</v>
      </c>
      <c r="B6" s="48">
        <v>1</v>
      </c>
      <c r="C6" s="57" t="s">
        <v>20</v>
      </c>
      <c r="D6" s="9"/>
      <c r="E6" s="9"/>
      <c r="F6" s="9"/>
      <c r="G6" s="9"/>
    </row>
    <row r="7" spans="1:7" ht="18">
      <c r="A7" s="49" t="s">
        <v>21</v>
      </c>
      <c r="B7" s="48">
        <v>1</v>
      </c>
      <c r="C7" s="58"/>
      <c r="D7" s="9"/>
      <c r="E7" s="9"/>
      <c r="F7" s="9"/>
      <c r="G7" s="9"/>
    </row>
    <row r="8" spans="1:7" ht="18">
      <c r="A8" s="47" t="s">
        <v>22</v>
      </c>
      <c r="B8" s="13">
        <v>2</v>
      </c>
      <c r="C8" s="59" t="s">
        <v>23</v>
      </c>
      <c r="D8" s="9"/>
      <c r="E8" s="9"/>
      <c r="F8" s="9"/>
      <c r="G8" s="9"/>
    </row>
    <row r="9" spans="1:7" ht="18">
      <c r="A9" s="47" t="s">
        <v>24</v>
      </c>
      <c r="B9" s="13">
        <v>0</v>
      </c>
      <c r="C9" s="60"/>
      <c r="D9" s="9"/>
      <c r="E9" s="9"/>
      <c r="F9" s="9"/>
      <c r="G9" s="9"/>
    </row>
    <row r="10" spans="1:7" ht="18">
      <c r="A10" s="49" t="s">
        <v>25</v>
      </c>
      <c r="B10" s="48">
        <v>1</v>
      </c>
      <c r="C10" s="57" t="s">
        <v>26</v>
      </c>
      <c r="D10" s="9"/>
      <c r="E10" s="9"/>
      <c r="F10" s="9"/>
      <c r="G10" s="9"/>
    </row>
    <row r="11" spans="1:7" ht="18">
      <c r="A11" s="49" t="s">
        <v>27</v>
      </c>
      <c r="B11" s="48">
        <v>0</v>
      </c>
      <c r="C11" s="58"/>
      <c r="D11" s="9"/>
      <c r="E11" s="9"/>
      <c r="F11" s="9"/>
      <c r="G11" s="9"/>
    </row>
    <row r="12" spans="1:7" ht="18">
      <c r="A12" s="47" t="s">
        <v>28</v>
      </c>
      <c r="B12" s="13">
        <v>2</v>
      </c>
      <c r="C12" s="59" t="s">
        <v>29</v>
      </c>
      <c r="D12" s="9"/>
      <c r="E12" s="9"/>
      <c r="F12" s="9"/>
      <c r="G12" s="9"/>
    </row>
    <row r="13" spans="1:7" ht="18">
      <c r="A13" s="47" t="s">
        <v>30</v>
      </c>
      <c r="B13" s="13">
        <v>0</v>
      </c>
      <c r="C13" s="60"/>
      <c r="D13" s="9"/>
      <c r="E13" s="9"/>
      <c r="F13" s="9"/>
      <c r="G13" s="9"/>
    </row>
    <row r="14" spans="1:7" ht="18">
      <c r="A14" s="49" t="s">
        <v>31</v>
      </c>
      <c r="B14" s="48">
        <v>0</v>
      </c>
      <c r="C14" s="57" t="s">
        <v>32</v>
      </c>
      <c r="D14" s="9"/>
      <c r="E14" s="9"/>
      <c r="F14" s="9"/>
      <c r="G14" s="9"/>
    </row>
    <row r="15" spans="1:7" ht="18">
      <c r="A15" s="49" t="s">
        <v>33</v>
      </c>
      <c r="B15" s="48">
        <v>1</v>
      </c>
      <c r="C15" s="58"/>
      <c r="D15" s="9"/>
      <c r="E15" s="9"/>
      <c r="F15" s="9"/>
      <c r="G15" s="9"/>
    </row>
    <row r="16" spans="1:18" ht="18" customHeight="1">
      <c r="A16" s="47" t="s">
        <v>34</v>
      </c>
      <c r="B16" s="13">
        <v>3</v>
      </c>
      <c r="C16" s="59" t="s">
        <v>35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36</v>
      </c>
      <c r="B17" s="13">
        <v>1</v>
      </c>
      <c r="C17" s="6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37</v>
      </c>
      <c r="B18" s="48">
        <v>2</v>
      </c>
      <c r="C18" s="57" t="s">
        <v>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39</v>
      </c>
      <c r="B19" s="48">
        <v>2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40</v>
      </c>
      <c r="B20" s="13">
        <v>1</v>
      </c>
      <c r="C20" s="59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42</v>
      </c>
      <c r="B21" s="13">
        <v>1</v>
      </c>
      <c r="C21" s="6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10°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67" t="s">
        <v>8</v>
      </c>
      <c r="B3" s="67"/>
      <c r="C3" s="67"/>
      <c r="D3" s="67"/>
      <c r="E3" s="67"/>
      <c r="F3" s="39">
        <f>N63</f>
        <v>0</v>
      </c>
      <c r="G3" s="37">
        <f>P63</f>
        <v>4</v>
      </c>
      <c r="H3" s="68" t="s">
        <v>5</v>
      </c>
      <c r="I3" s="69"/>
      <c r="J3" s="69"/>
      <c r="K3" s="69"/>
      <c r="L3" s="7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9</v>
      </c>
      <c r="I4" s="52" t="s">
        <v>2</v>
      </c>
      <c r="J4" s="65" t="s">
        <v>6</v>
      </c>
      <c r="K4" s="66"/>
      <c r="L4" s="6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43</v>
      </c>
      <c r="C5" s="13">
        <v>6</v>
      </c>
      <c r="D5" s="20">
        <v>-1</v>
      </c>
      <c r="E5" s="20"/>
      <c r="F5" s="88"/>
      <c r="G5" s="89"/>
      <c r="H5" s="27">
        <v>1</v>
      </c>
      <c r="I5" s="30" t="s">
        <v>63</v>
      </c>
      <c r="J5" s="13">
        <v>6</v>
      </c>
      <c r="K5" s="20">
        <v>-1</v>
      </c>
      <c r="L5" s="20"/>
      <c r="M5" s="10"/>
      <c r="N5" s="17"/>
      <c r="O5" s="72"/>
      <c r="P5" s="72"/>
      <c r="Q5" s="72"/>
      <c r="R5" s="9"/>
      <c r="S5" s="9"/>
      <c r="T5" t="str">
        <f>LOOKUP(B5,'[1]Andrea'!$A$5:$A$40)</f>
        <v>DE SANCTIS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44</v>
      </c>
      <c r="C6" s="13">
        <v>6.5</v>
      </c>
      <c r="D6" s="20"/>
      <c r="E6" s="20"/>
      <c r="F6" s="90"/>
      <c r="G6" s="91"/>
      <c r="H6" s="27">
        <v>2</v>
      </c>
      <c r="I6" s="30" t="s">
        <v>64</v>
      </c>
      <c r="J6" s="13">
        <v>7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MODESTO</v>
      </c>
      <c r="U6">
        <f aca="true" t="shared" si="1" ref="U6:U24">IF(T6=B6,1,0)</f>
        <v>1</v>
      </c>
      <c r="W6" t="str">
        <f>LOOKUP(I6,'[1]Fabio'!$C$5:$C$40)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45</v>
      </c>
      <c r="C7" s="13">
        <v>5.5</v>
      </c>
      <c r="D7" s="20"/>
      <c r="E7" s="20"/>
      <c r="F7" s="90"/>
      <c r="G7" s="91"/>
      <c r="H7" s="28">
        <v>3</v>
      </c>
      <c r="I7" s="26" t="s">
        <v>65</v>
      </c>
      <c r="J7" s="13">
        <v>7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BUSCE</v>
      </c>
      <c r="U7">
        <f t="shared" si="1"/>
        <v>1</v>
      </c>
      <c r="W7" t="str">
        <f>LOOKUP(I7,'[1]Fabio'!$C$5:$C$40)</f>
        <v>ZACCARDO</v>
      </c>
      <c r="X7">
        <f t="shared" si="0"/>
        <v>1</v>
      </c>
    </row>
    <row r="8" spans="1:24" ht="18" customHeight="1">
      <c r="A8" s="19">
        <v>4</v>
      </c>
      <c r="B8" s="26" t="s">
        <v>46</v>
      </c>
      <c r="C8" s="13">
        <v>5.5</v>
      </c>
      <c r="D8" s="20"/>
      <c r="E8" s="20"/>
      <c r="F8" s="90"/>
      <c r="G8" s="91"/>
      <c r="H8" s="28">
        <v>4</v>
      </c>
      <c r="I8" s="26" t="s">
        <v>66</v>
      </c>
      <c r="J8" s="13">
        <v>6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LOOKUP(B8,'[1]Andrea'!$C$5:$C$40)</f>
        <v>CANDELA</v>
      </c>
      <c r="U8">
        <f t="shared" si="1"/>
        <v>1</v>
      </c>
      <c r="W8" t="str">
        <f>LOOKUP(I8,'[1]Fabio'!$C$5:$C$40)</f>
        <v>SAMUEL</v>
      </c>
      <c r="X8">
        <f t="shared" si="0"/>
        <v>1</v>
      </c>
    </row>
    <row r="9" spans="1:24" ht="18" customHeight="1">
      <c r="A9" s="19">
        <v>5</v>
      </c>
      <c r="B9" s="26" t="s">
        <v>47</v>
      </c>
      <c r="C9" s="13" t="s">
        <v>48</v>
      </c>
      <c r="D9" s="20"/>
      <c r="E9" s="20"/>
      <c r="F9" s="90"/>
      <c r="G9" s="91"/>
      <c r="H9" s="28">
        <v>5</v>
      </c>
      <c r="I9" s="26" t="s">
        <v>67</v>
      </c>
      <c r="J9" s="13">
        <v>7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BALESTRI</v>
      </c>
      <c r="U9">
        <f t="shared" si="1"/>
        <v>1</v>
      </c>
      <c r="W9" t="str">
        <f>LOOKUP(I9,'[1]Fabio'!$C$5:$C$40)</f>
        <v>CHIVU</v>
      </c>
      <c r="X9">
        <f t="shared" si="0"/>
        <v>1</v>
      </c>
    </row>
    <row r="10" spans="1:24" ht="18" customHeight="1">
      <c r="A10" s="19">
        <v>6</v>
      </c>
      <c r="B10" s="26" t="s">
        <v>49</v>
      </c>
      <c r="C10" s="13">
        <v>7</v>
      </c>
      <c r="D10" s="20">
        <v>1</v>
      </c>
      <c r="E10" s="20"/>
      <c r="F10" s="90"/>
      <c r="G10" s="91"/>
      <c r="H10" s="28">
        <v>6</v>
      </c>
      <c r="I10" s="26" t="s">
        <v>68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CORINI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50</v>
      </c>
      <c r="C11" s="13">
        <v>6.5</v>
      </c>
      <c r="D11" s="20"/>
      <c r="E11" s="20"/>
      <c r="F11" s="92"/>
      <c r="G11" s="93"/>
      <c r="H11" s="28">
        <v>7</v>
      </c>
      <c r="I11" s="26" t="s">
        <v>69</v>
      </c>
      <c r="J11" s="13">
        <v>7.5</v>
      </c>
      <c r="K11" s="20">
        <v>2</v>
      </c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FIGO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51</v>
      </c>
      <c r="C12" s="13">
        <v>6.5</v>
      </c>
      <c r="D12" s="20"/>
      <c r="E12" s="20"/>
      <c r="F12" s="38">
        <f>E70</f>
        <v>64.5</v>
      </c>
      <c r="G12" s="36">
        <f>L70</f>
        <v>74.5</v>
      </c>
      <c r="H12" s="19">
        <v>8</v>
      </c>
      <c r="I12" s="26" t="s">
        <v>70</v>
      </c>
      <c r="J12" s="13">
        <v>7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LOOKUP(B12,'[1]Andrea'!$E$5:$E$40)</f>
        <v>DONI</v>
      </c>
      <c r="U12">
        <f t="shared" si="1"/>
        <v>1</v>
      </c>
      <c r="W12" t="str">
        <f>LOOKUP(I12,'[1]Fabio'!$E$5:$E$40)</f>
        <v>TADDEI</v>
      </c>
      <c r="X12">
        <f t="shared" si="0"/>
        <v>0</v>
      </c>
    </row>
    <row r="13" spans="1:24" ht="18">
      <c r="A13" s="19">
        <v>9</v>
      </c>
      <c r="B13" s="26" t="s">
        <v>52</v>
      </c>
      <c r="C13" s="13">
        <v>5</v>
      </c>
      <c r="D13" s="20"/>
      <c r="E13" s="20"/>
      <c r="F13" s="81" t="s">
        <v>3</v>
      </c>
      <c r="G13" s="81"/>
      <c r="H13" s="19">
        <v>9</v>
      </c>
      <c r="I13" s="26" t="s">
        <v>71</v>
      </c>
      <c r="J13" s="13" t="s">
        <v>48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LOOKUP(B13,'[1]Andrea'!$E$5:$E$40)</f>
        <v>PIRLO</v>
      </c>
      <c r="U13">
        <f t="shared" si="1"/>
        <v>1</v>
      </c>
      <c r="W13" t="str">
        <f>LOOKUP(I13,'[1]Fabio'!$E$5:$E$40)</f>
        <v>SEMIOLI</v>
      </c>
      <c r="X13">
        <f t="shared" si="0"/>
        <v>1</v>
      </c>
    </row>
    <row r="14" spans="1:24" ht="20.25">
      <c r="A14" s="19">
        <v>10</v>
      </c>
      <c r="B14" s="26" t="s">
        <v>53</v>
      </c>
      <c r="C14" s="13">
        <v>4.5</v>
      </c>
      <c r="D14" s="20"/>
      <c r="E14" s="20"/>
      <c r="F14" s="82"/>
      <c r="G14" s="83"/>
      <c r="H14" s="28">
        <v>10</v>
      </c>
      <c r="I14" s="26" t="s">
        <v>72</v>
      </c>
      <c r="J14" s="13">
        <v>6</v>
      </c>
      <c r="K14" s="20"/>
      <c r="L14" s="20"/>
      <c r="M14" s="10"/>
      <c r="N14" s="80"/>
      <c r="O14" s="80"/>
      <c r="P14" s="80"/>
      <c r="Q14" s="10"/>
      <c r="R14" s="9"/>
      <c r="S14" s="9"/>
      <c r="T14" t="str">
        <f>LOOKUP(B14,'[1]Andrea'!$I$5:$I$40)</f>
        <v>DI NATALE</v>
      </c>
      <c r="U14">
        <f t="shared" si="1"/>
        <v>1</v>
      </c>
      <c r="W14" t="str">
        <f>LOOKUP(I14,'[1]Fabio'!$I$5:$I$40)</f>
        <v>VUCINIC</v>
      </c>
      <c r="X14">
        <f t="shared" si="0"/>
        <v>1</v>
      </c>
    </row>
    <row r="15" spans="1:24" ht="20.25">
      <c r="A15" s="32">
        <v>11</v>
      </c>
      <c r="B15" s="29" t="s">
        <v>54</v>
      </c>
      <c r="C15" s="14">
        <v>6</v>
      </c>
      <c r="D15" s="21"/>
      <c r="E15" s="21"/>
      <c r="F15" s="84"/>
      <c r="G15" s="85"/>
      <c r="H15" s="28">
        <v>11</v>
      </c>
      <c r="I15" s="29" t="s">
        <v>73</v>
      </c>
      <c r="J15" s="14">
        <v>5.5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LOOKUP(B15,'[1]Andrea'!$I$5:$I$40)</f>
        <v>SUAZO</v>
      </c>
      <c r="U15">
        <f t="shared" si="1"/>
        <v>1</v>
      </c>
      <c r="W15" t="str">
        <f>LOOKUP(I15,'[1]Fabio'!$I$5:$I$40)</f>
        <v>TIRIBOCCHI</v>
      </c>
      <c r="X15">
        <f t="shared" si="0"/>
        <v>1</v>
      </c>
    </row>
    <row r="16" spans="1:19" ht="18">
      <c r="A16" s="43"/>
      <c r="B16" s="76" t="s">
        <v>10</v>
      </c>
      <c r="C16" s="77"/>
      <c r="D16" s="77"/>
      <c r="E16" s="78"/>
      <c r="F16" s="84"/>
      <c r="G16" s="85"/>
      <c r="H16" s="43"/>
      <c r="I16" s="76" t="s">
        <v>10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55</v>
      </c>
      <c r="C17" s="15">
        <v>6.5</v>
      </c>
      <c r="D17" s="22"/>
      <c r="E17" s="22"/>
      <c r="F17" s="84"/>
      <c r="G17" s="85"/>
      <c r="H17" s="28">
        <v>12</v>
      </c>
      <c r="I17" s="25" t="s">
        <v>74</v>
      </c>
      <c r="J17" s="15">
        <v>6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CALDERONI</v>
      </c>
      <c r="U17">
        <f t="shared" si="1"/>
        <v>1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56</v>
      </c>
      <c r="C18" s="13" t="s">
        <v>48</v>
      </c>
      <c r="D18" s="20"/>
      <c r="E18" s="20"/>
      <c r="F18" s="84"/>
      <c r="G18" s="85"/>
      <c r="H18" s="28">
        <v>13</v>
      </c>
      <c r="I18" s="26" t="s">
        <v>75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IVAN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57</v>
      </c>
      <c r="C19" s="13">
        <v>5.5</v>
      </c>
      <c r="D19" s="20"/>
      <c r="E19" s="20"/>
      <c r="F19" s="84"/>
      <c r="G19" s="85"/>
      <c r="H19" s="16">
        <v>14</v>
      </c>
      <c r="I19" s="26" t="s">
        <v>76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CAFU</v>
      </c>
      <c r="U19">
        <f t="shared" si="1"/>
        <v>1</v>
      </c>
      <c r="W19" t="str">
        <f>LOOKUP(I19,'[1]Fabio'!$C$5:$C$40)</f>
        <v>VARGAS</v>
      </c>
      <c r="X19">
        <f t="shared" si="2"/>
        <v>1</v>
      </c>
    </row>
    <row r="20" spans="1:24" ht="18">
      <c r="A20" s="33">
        <v>15</v>
      </c>
      <c r="B20" s="26" t="s">
        <v>58</v>
      </c>
      <c r="C20" s="13">
        <v>6</v>
      </c>
      <c r="D20" s="20"/>
      <c r="E20" s="20"/>
      <c r="F20" s="84"/>
      <c r="G20" s="85"/>
      <c r="H20" s="28">
        <v>15</v>
      </c>
      <c r="I20" s="26" t="s">
        <v>77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CONTINI</v>
      </c>
      <c r="U20">
        <f t="shared" si="1"/>
        <v>1</v>
      </c>
      <c r="W20" t="str">
        <f>LOOKUP(I20,'[1]Fabio'!$C$5:$C$40)</f>
        <v>PASQUAL</v>
      </c>
      <c r="X20">
        <f t="shared" si="2"/>
        <v>1</v>
      </c>
    </row>
    <row r="21" spans="1:24" ht="18">
      <c r="A21" s="34">
        <v>16</v>
      </c>
      <c r="B21" s="26" t="s">
        <v>59</v>
      </c>
      <c r="C21" s="13">
        <v>6</v>
      </c>
      <c r="D21" s="20"/>
      <c r="E21" s="20"/>
      <c r="F21" s="84"/>
      <c r="G21" s="85"/>
      <c r="H21" s="16">
        <v>16</v>
      </c>
      <c r="I21" s="26" t="s">
        <v>78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CODREA</v>
      </c>
      <c r="U21">
        <f t="shared" si="1"/>
        <v>1</v>
      </c>
      <c r="W21" t="str">
        <f>LOOKUP(I21,'[1]Fabio'!$E$5:$E$40)</f>
        <v>VERGASSOLA</v>
      </c>
      <c r="X21">
        <f t="shared" si="2"/>
        <v>1</v>
      </c>
    </row>
    <row r="22" spans="1:24" ht="18">
      <c r="A22" s="19">
        <v>17</v>
      </c>
      <c r="B22" s="26" t="s">
        <v>60</v>
      </c>
      <c r="C22" s="13">
        <v>6</v>
      </c>
      <c r="D22" s="20">
        <v>1</v>
      </c>
      <c r="E22" s="20"/>
      <c r="F22" s="84"/>
      <c r="G22" s="85"/>
      <c r="H22" s="28">
        <v>17</v>
      </c>
      <c r="I22" s="26" t="s">
        <v>79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CORDOVA</v>
      </c>
      <c r="U22">
        <f t="shared" si="1"/>
        <v>1</v>
      </c>
      <c r="W22" t="str">
        <f>LOOKUP(I22,'[1]Fabio'!$E$5:$E$40)</f>
        <v>MONTOLIVO</v>
      </c>
      <c r="X22">
        <f t="shared" si="2"/>
        <v>1</v>
      </c>
    </row>
    <row r="23" spans="1:24" ht="18">
      <c r="A23" s="19">
        <v>18</v>
      </c>
      <c r="B23" s="26" t="s">
        <v>61</v>
      </c>
      <c r="C23" s="13">
        <v>6.5</v>
      </c>
      <c r="D23" s="20"/>
      <c r="E23" s="20"/>
      <c r="F23" s="84"/>
      <c r="G23" s="85"/>
      <c r="H23" s="40">
        <v>18</v>
      </c>
      <c r="I23" s="26" t="s">
        <v>80</v>
      </c>
      <c r="J23" s="13">
        <v>6.5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RIGANO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62</v>
      </c>
      <c r="C24" s="13">
        <v>6.5</v>
      </c>
      <c r="D24" s="20"/>
      <c r="E24" s="20"/>
      <c r="F24" s="86"/>
      <c r="G24" s="87"/>
      <c r="H24" s="41">
        <v>19</v>
      </c>
      <c r="I24" s="26" t="s">
        <v>81</v>
      </c>
      <c r="J24" s="13">
        <v>6.5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MATTEINI</v>
      </c>
      <c r="U24">
        <f t="shared" si="1"/>
        <v>1</v>
      </c>
      <c r="W24" t="str">
        <f>LOOKUP(I24,'[1]Fabio'!$I$5:$I$40)</f>
        <v>STELLONE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BRIENZA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DI CANIO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LOOKUP(B12,'[1]Andrea'!$G$5:$G$40)</f>
        <v>DI CANIO</v>
      </c>
      <c r="U28">
        <f t="shared" si="3"/>
        <v>0</v>
      </c>
      <c r="W28" t="str">
        <f>LOOKUP(I12,'[1]Fabio'!$G$5:$G$40)</f>
        <v>TOTTI</v>
      </c>
      <c r="X28">
        <f t="shared" si="4"/>
        <v>1</v>
      </c>
    </row>
    <row r="29" spans="7:24" ht="12.75">
      <c r="G29" s="1"/>
      <c r="T29" t="str">
        <f>LOOKUP(B13,'[1]Andrea'!$G$5:$G$40)</f>
        <v>MILLESI</v>
      </c>
      <c r="U29">
        <f t="shared" si="3"/>
        <v>0</v>
      </c>
      <c r="W29" t="str">
        <f>LOOKUP(I13,'[1]Fabio'!$G$5:$G$40)</f>
        <v>MORFEO</v>
      </c>
      <c r="X29">
        <f t="shared" si="4"/>
        <v>0</v>
      </c>
    </row>
    <row r="30" spans="7:24" ht="12.75">
      <c r="G30" s="1"/>
      <c r="T30" t="str">
        <f>LOOKUP(B14,'[1]Andrea'!$G$5:$G$40)</f>
        <v>DI CANIO</v>
      </c>
      <c r="U30">
        <f t="shared" si="3"/>
        <v>0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MILLESI</v>
      </c>
      <c r="U31">
        <f t="shared" si="3"/>
        <v>0</v>
      </c>
      <c r="W31" t="str">
        <f>LOOKUP(I15,'[1]Fabio'!$G$5:$G$40)</f>
        <v>MORFEO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LOOKUP(B21,'[1]Andrea'!$G$5:$G$40)</f>
        <v>BRIENZA</v>
      </c>
      <c r="U32">
        <f>IF(T32=B21,1,0)</f>
        <v>0</v>
      </c>
      <c r="W32" t="str">
        <f>LOOKUP(I21,'[1]Fabio'!$G$5:$G$40)</f>
        <v>TOTTI</v>
      </c>
      <c r="X32">
        <f>IF(W32=I21,1,0)</f>
        <v>0</v>
      </c>
    </row>
    <row r="33" spans="7:24" ht="12.75">
      <c r="G33" s="1"/>
      <c r="T33" t="str">
        <f>LOOKUP(B22,'[1]Andrea'!$G$5:$G$40)</f>
        <v>BRIENZA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LOOKUP(B23,'[1]Andrea'!$G$5:$G$40)</f>
        <v>MILLESI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LOOKUP(B24,'[1]Andrea'!$G$5:$G$40)</f>
        <v>DI CANIO</v>
      </c>
      <c r="U35">
        <f>IF(T35=B24,1,0)</f>
        <v>0</v>
      </c>
      <c r="W35" t="str">
        <f>LOOKUP(I24,'[1]Fabio'!$G$5:$G$40)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7</v>
      </c>
      <c r="I52" s="2"/>
      <c r="J52" s="2">
        <f aca="true" t="shared" si="9" ref="J52:J61">IF(H52="sv",0,H52)</f>
        <v>7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17.5</v>
      </c>
      <c r="F53" s="4"/>
      <c r="G53" s="2"/>
      <c r="H53" s="2">
        <f t="shared" si="6"/>
        <v>8</v>
      </c>
      <c r="I53" s="2"/>
      <c r="J53" s="2">
        <f t="shared" si="9"/>
        <v>8</v>
      </c>
      <c r="K53" s="2">
        <f t="shared" si="10"/>
        <v>1</v>
      </c>
      <c r="L53" s="4">
        <f>SUM(H52:H55)</f>
        <v>28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23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0</v>
      </c>
      <c r="F55" s="2"/>
      <c r="G55" s="2"/>
      <c r="H55" s="2">
        <f t="shared" si="6"/>
        <v>7</v>
      </c>
      <c r="I55" s="2"/>
      <c r="J55" s="2">
        <f t="shared" si="9"/>
        <v>7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8</v>
      </c>
      <c r="B56" s="2"/>
      <c r="C56" s="2">
        <f t="shared" si="7"/>
        <v>8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9.5</v>
      </c>
      <c r="I57" s="2"/>
      <c r="J57" s="2">
        <f t="shared" si="9"/>
        <v>9.5</v>
      </c>
      <c r="K57" s="2">
        <f t="shared" si="10"/>
        <v>1</v>
      </c>
      <c r="L57" s="4">
        <f>SUM(H56:H59)</f>
        <v>24.5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30</v>
      </c>
      <c r="N58" s="62" t="s">
        <v>0</v>
      </c>
      <c r="O58" s="62"/>
      <c r="P58" s="62"/>
    </row>
    <row r="59" spans="1:16" ht="12.75">
      <c r="A59" s="2">
        <f t="shared" si="5"/>
        <v>5</v>
      </c>
      <c r="B59" s="2"/>
      <c r="C59" s="2">
        <f t="shared" si="7"/>
        <v>5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0</v>
      </c>
      <c r="O59" s="8"/>
      <c r="P59" s="2">
        <f>L70-64.5</f>
        <v>10</v>
      </c>
    </row>
    <row r="60" spans="1:16" ht="12.75">
      <c r="A60" s="2">
        <f t="shared" si="5"/>
        <v>4.5</v>
      </c>
      <c r="B60" s="2"/>
      <c r="C60" s="2">
        <f t="shared" si="7"/>
        <v>4.5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3.3333333333333335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10.5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11.5</v>
      </c>
      <c r="N61" s="2">
        <f>CEILING(N60,1)</f>
        <v>0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0</v>
      </c>
      <c r="O62" s="8"/>
      <c r="P62" s="12">
        <f>IF(P59=-64.5," ",P61)</f>
        <v>4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4</v>
      </c>
      <c r="I63" s="2"/>
      <c r="J63" s="4">
        <f>IF(H63="sv",J64,H63)</f>
        <v>4</v>
      </c>
      <c r="K63" s="5"/>
      <c r="L63" s="2"/>
      <c r="N63" s="12">
        <f>IF(E70=0,"",N62)</f>
        <v>0</v>
      </c>
      <c r="O63" s="8"/>
      <c r="P63" s="12">
        <f>IF(L70=0,"",P62)</f>
        <v>4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10.5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13</v>
      </c>
      <c r="E67" s="6">
        <f>IF(E52=4,E53,E54)</f>
        <v>23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11.5</v>
      </c>
      <c r="L67" s="6">
        <f>IF(L52=4,L53,L54)</f>
        <v>28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26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30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13</v>
      </c>
      <c r="E69" s="6">
        <f>IF(E60=2,E61,E62)</f>
        <v>10.5</v>
      </c>
      <c r="F69" s="6"/>
      <c r="G69" s="2"/>
      <c r="H69" s="2">
        <f t="shared" si="6"/>
        <v>6.5</v>
      </c>
      <c r="I69" s="2"/>
      <c r="J69" s="4">
        <f>IF(H69="sv",J70,H69)</f>
        <v>6.5</v>
      </c>
      <c r="K69" s="4">
        <f>SUM(H69:H70)</f>
        <v>14</v>
      </c>
      <c r="L69" s="6">
        <f>IF(L60=2,L61,L62)</f>
        <v>11.5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64.5</v>
      </c>
      <c r="F70" s="7"/>
      <c r="G70" s="2"/>
      <c r="H70" s="2">
        <f t="shared" si="6"/>
        <v>7.5</v>
      </c>
      <c r="I70" s="2"/>
      <c r="J70" s="2">
        <f>IF(H70="sv",0,H70)</f>
        <v>7.5</v>
      </c>
      <c r="K70" s="2"/>
      <c r="L70" s="7">
        <f>SUM(L66:L69)</f>
        <v>74.5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10°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17</v>
      </c>
      <c r="X1">
        <f>COUNTIF(X5:X35,1)</f>
        <v>18</v>
      </c>
    </row>
    <row r="2" spans="1:19" ht="18" customHeight="1">
      <c r="A2" s="55"/>
      <c r="B2" s="56" t="str">
        <f>IF(U1=19,"ok",IF(B5="","","controlla"))</f>
        <v>controlla</v>
      </c>
      <c r="C2" s="95"/>
      <c r="D2" s="95"/>
      <c r="E2" s="95"/>
      <c r="F2" s="95"/>
      <c r="G2" s="95"/>
      <c r="H2" s="95"/>
      <c r="I2" s="56" t="str">
        <f>IF(X1=19,"ok",IF(I5="","","controlla"))</f>
        <v>controlla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0</v>
      </c>
      <c r="G3" s="37">
        <f>P63</f>
        <v>0</v>
      </c>
      <c r="H3" s="99" t="s">
        <v>11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82</v>
      </c>
      <c r="C5" s="13">
        <v>5.5</v>
      </c>
      <c r="D5" s="20">
        <v>-2</v>
      </c>
      <c r="E5" s="20"/>
      <c r="F5" s="88"/>
      <c r="G5" s="89"/>
      <c r="H5" s="27">
        <v>1</v>
      </c>
      <c r="I5" s="30" t="s">
        <v>101</v>
      </c>
      <c r="J5" s="13">
        <v>5</v>
      </c>
      <c r="K5" s="20">
        <v>-2</v>
      </c>
      <c r="L5" s="20"/>
      <c r="M5" s="10"/>
      <c r="N5" s="17"/>
      <c r="O5" s="72"/>
      <c r="P5" s="72"/>
      <c r="Q5" s="72"/>
      <c r="R5" s="9"/>
      <c r="S5" s="9"/>
      <c r="T5" t="str">
        <f>LOOKUP(B5,'[1]Davide'!$A$5:$A$40)</f>
        <v>MANNINGER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83</v>
      </c>
      <c r="C6" s="13">
        <v>7</v>
      </c>
      <c r="D6" s="20"/>
      <c r="E6" s="20"/>
      <c r="F6" s="90"/>
      <c r="G6" s="91"/>
      <c r="H6" s="27">
        <v>2</v>
      </c>
      <c r="I6" s="30" t="s">
        <v>102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BARZAGLI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84</v>
      </c>
      <c r="C7" s="13">
        <v>6</v>
      </c>
      <c r="D7" s="20"/>
      <c r="E7" s="20"/>
      <c r="F7" s="90"/>
      <c r="G7" s="91"/>
      <c r="H7" s="28">
        <v>3</v>
      </c>
      <c r="I7" s="26" t="s">
        <v>103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CORDOBA</v>
      </c>
      <c r="U7">
        <f t="shared" si="1"/>
        <v>1</v>
      </c>
      <c r="W7" t="str">
        <f>LOOKUP(I7,'[1]Mirko'!$C$5:$C$40)</f>
        <v>PARISI</v>
      </c>
      <c r="X7">
        <f t="shared" si="0"/>
        <v>1</v>
      </c>
    </row>
    <row r="8" spans="1:24" ht="18" customHeight="1">
      <c r="A8" s="19">
        <v>4</v>
      </c>
      <c r="B8" s="26" t="s">
        <v>85</v>
      </c>
      <c r="C8" s="13">
        <v>6</v>
      </c>
      <c r="D8" s="20"/>
      <c r="E8" s="20"/>
      <c r="F8" s="90"/>
      <c r="G8" s="91"/>
      <c r="H8" s="28">
        <v>4</v>
      </c>
      <c r="I8" s="26" t="s">
        <v>104</v>
      </c>
      <c r="J8" s="13">
        <v>6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LOOKUP(B8,'[1]Davide'!$C$5:$C$40)</f>
        <v>MAICON</v>
      </c>
      <c r="U8">
        <f t="shared" si="1"/>
        <v>1</v>
      </c>
      <c r="W8" t="str">
        <f>LOOKUP(I8,'[1]Mirko'!$C$5:$C$40)</f>
        <v>COMOTTO</v>
      </c>
      <c r="X8">
        <f t="shared" si="0"/>
        <v>1</v>
      </c>
    </row>
    <row r="9" spans="1:24" ht="18" customHeight="1">
      <c r="A9" s="19">
        <v>5</v>
      </c>
      <c r="B9" s="26" t="s">
        <v>86</v>
      </c>
      <c r="C9" s="13">
        <v>5</v>
      </c>
      <c r="D9" s="20"/>
      <c r="E9" s="20"/>
      <c r="F9" s="90"/>
      <c r="G9" s="91"/>
      <c r="H9" s="28">
        <v>5</v>
      </c>
      <c r="I9" s="26" t="s">
        <v>105</v>
      </c>
      <c r="J9" s="13" t="s">
        <v>48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SIMIC</v>
      </c>
      <c r="U9">
        <f t="shared" si="1"/>
        <v>1</v>
      </c>
      <c r="W9" t="str">
        <f>LOOKUP(I9,'[1]Mirko'!$C$5:$C$40)</f>
        <v>KONKO</v>
      </c>
      <c r="X9">
        <f t="shared" si="0"/>
        <v>1</v>
      </c>
    </row>
    <row r="10" spans="1:24" ht="18" customHeight="1">
      <c r="A10" s="19">
        <v>6</v>
      </c>
      <c r="B10" s="26" t="s">
        <v>87</v>
      </c>
      <c r="C10" s="13">
        <v>7</v>
      </c>
      <c r="D10" s="20"/>
      <c r="E10" s="20"/>
      <c r="F10" s="90"/>
      <c r="G10" s="91"/>
      <c r="H10" s="28">
        <v>6</v>
      </c>
      <c r="I10" s="26" t="s">
        <v>106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LOOKUP(I10,'[1]Mirko'!$E$5:$E$40)</f>
        <v>MANCINI</v>
      </c>
      <c r="X10">
        <f t="shared" si="0"/>
        <v>1</v>
      </c>
    </row>
    <row r="11" spans="1:24" ht="18">
      <c r="A11" s="19">
        <v>7</v>
      </c>
      <c r="B11" s="26" t="s">
        <v>88</v>
      </c>
      <c r="C11" s="13">
        <v>6.5</v>
      </c>
      <c r="D11" s="20"/>
      <c r="E11" s="20"/>
      <c r="F11" s="92"/>
      <c r="G11" s="93"/>
      <c r="H11" s="28">
        <v>7</v>
      </c>
      <c r="I11" s="26" t="s">
        <v>107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SIMPLICIO</v>
      </c>
      <c r="U11">
        <f t="shared" si="1"/>
        <v>1</v>
      </c>
      <c r="W11" t="str">
        <f>LOOKUP(I11,'[1]Mirko'!$E$5:$E$40)</f>
        <v>BRESCIANO</v>
      </c>
      <c r="X11">
        <f t="shared" si="0"/>
        <v>1</v>
      </c>
    </row>
    <row r="12" spans="1:24" ht="18">
      <c r="A12" s="19">
        <v>8</v>
      </c>
      <c r="B12" s="26" t="s">
        <v>89</v>
      </c>
      <c r="C12" s="13">
        <v>6.5</v>
      </c>
      <c r="D12" s="20"/>
      <c r="E12" s="20"/>
      <c r="F12" s="38">
        <f>E70</f>
        <v>64</v>
      </c>
      <c r="G12" s="36">
        <f>L70</f>
        <v>64</v>
      </c>
      <c r="H12" s="19">
        <v>8</v>
      </c>
      <c r="I12" s="26" t="s">
        <v>108</v>
      </c>
      <c r="J12" s="13">
        <v>6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LOOKUP(B12,'[1]Davide'!$E$5:$E$40)</f>
        <v>LIVERANI</v>
      </c>
      <c r="U12">
        <f t="shared" si="1"/>
        <v>0</v>
      </c>
      <c r="W12" t="str">
        <f>LOOKUP(I12,'[1]Mirko'!$E$5:$E$40)</f>
        <v>STANKOVIC</v>
      </c>
      <c r="X12">
        <f t="shared" si="0"/>
        <v>1</v>
      </c>
    </row>
    <row r="13" spans="1:24" ht="18">
      <c r="A13" s="19">
        <v>9</v>
      </c>
      <c r="B13" s="26" t="s">
        <v>90</v>
      </c>
      <c r="C13" s="13">
        <v>5.5</v>
      </c>
      <c r="D13" s="20"/>
      <c r="E13" s="20"/>
      <c r="F13" s="81" t="s">
        <v>3</v>
      </c>
      <c r="G13" s="81"/>
      <c r="H13" s="19">
        <v>9</v>
      </c>
      <c r="I13" s="26" t="s">
        <v>109</v>
      </c>
      <c r="J13" s="13">
        <v>6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LOOKUP(B13,'[1]Davide'!$E$5:$E$40)</f>
        <v>ALMIRON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91</v>
      </c>
      <c r="C14" s="13">
        <v>5</v>
      </c>
      <c r="D14" s="20"/>
      <c r="E14" s="20"/>
      <c r="F14" s="82"/>
      <c r="G14" s="83"/>
      <c r="H14" s="28">
        <v>10</v>
      </c>
      <c r="I14" s="26" t="s">
        <v>110</v>
      </c>
      <c r="J14" s="13">
        <v>7</v>
      </c>
      <c r="K14" s="20"/>
      <c r="L14" s="20"/>
      <c r="M14" s="10"/>
      <c r="N14" s="80"/>
      <c r="O14" s="80"/>
      <c r="P14" s="80"/>
      <c r="Q14" s="10"/>
      <c r="R14" s="9"/>
      <c r="S14" s="9"/>
      <c r="T14" t="str">
        <f>LOOKUP(B14,'[1]Davide'!$I$5:$I$40)</f>
        <v>ETO'O</v>
      </c>
      <c r="U14">
        <f t="shared" si="1"/>
        <v>0</v>
      </c>
      <c r="W14" t="str">
        <f>LOOKUP(I14,'[1]Mirko'!$I$5:$I$40)</f>
        <v>IBRAHIMOVIC</v>
      </c>
      <c r="X14">
        <f t="shared" si="0"/>
        <v>1</v>
      </c>
    </row>
    <row r="15" spans="1:24" ht="20.25">
      <c r="A15" s="32">
        <v>11</v>
      </c>
      <c r="B15" s="29" t="s">
        <v>92</v>
      </c>
      <c r="C15" s="14">
        <v>6</v>
      </c>
      <c r="D15" s="21"/>
      <c r="E15" s="21"/>
      <c r="F15" s="84"/>
      <c r="G15" s="85"/>
      <c r="H15" s="28">
        <v>11</v>
      </c>
      <c r="I15" s="29" t="s">
        <v>111</v>
      </c>
      <c r="J15" s="14">
        <v>6.5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LOOKUP(B15,'[1]Davide'!$I$5:$I$40)</f>
        <v>PELLISSIER</v>
      </c>
      <c r="U15">
        <f t="shared" si="1"/>
        <v>1</v>
      </c>
      <c r="W15" t="str">
        <f>LOOKUP(I15,'[1]Mirko'!$I$5:$I$40)</f>
        <v>DI MICHELE</v>
      </c>
      <c r="X15">
        <f t="shared" si="0"/>
        <v>1</v>
      </c>
    </row>
    <row r="16" spans="1:19" ht="18">
      <c r="A16" s="43"/>
      <c r="B16" s="76" t="s">
        <v>10</v>
      </c>
      <c r="C16" s="77"/>
      <c r="D16" s="77"/>
      <c r="E16" s="78"/>
      <c r="F16" s="84"/>
      <c r="G16" s="85"/>
      <c r="H16" s="43"/>
      <c r="I16" s="76" t="s">
        <v>10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93</v>
      </c>
      <c r="C17" s="15">
        <v>5</v>
      </c>
      <c r="D17" s="22">
        <v>-3</v>
      </c>
      <c r="E17" s="22"/>
      <c r="F17" s="84"/>
      <c r="G17" s="85"/>
      <c r="H17" s="28">
        <v>12</v>
      </c>
      <c r="I17" s="25" t="s">
        <v>112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FREY</v>
      </c>
      <c r="U17">
        <f t="shared" si="1"/>
        <v>1</v>
      </c>
      <c r="W17" t="str">
        <f>LOOKUP(I17,'[1]Mirko'!$A$5:$A$40)</f>
        <v>SICIGNANO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94</v>
      </c>
      <c r="C18" s="13" t="s">
        <v>48</v>
      </c>
      <c r="D18" s="20"/>
      <c r="E18" s="20"/>
      <c r="F18" s="84"/>
      <c r="G18" s="85"/>
      <c r="H18" s="28">
        <v>13</v>
      </c>
      <c r="I18" s="26" t="s">
        <v>113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LOBONT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95</v>
      </c>
      <c r="C19" s="13">
        <v>6</v>
      </c>
      <c r="D19" s="20"/>
      <c r="E19" s="20"/>
      <c r="F19" s="84"/>
      <c r="G19" s="85"/>
      <c r="H19" s="16">
        <v>14</v>
      </c>
      <c r="I19" s="26" t="s">
        <v>114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ZAURI</v>
      </c>
      <c r="U19">
        <f t="shared" si="1"/>
        <v>1</v>
      </c>
      <c r="W19" t="str">
        <f>LOOKUP(I19,'[1]Mirko'!$C$5:$C$40)</f>
        <v>LUCARELLI</v>
      </c>
      <c r="X19">
        <f t="shared" si="2"/>
        <v>1</v>
      </c>
    </row>
    <row r="20" spans="1:24" ht="18">
      <c r="A20" s="33">
        <v>15</v>
      </c>
      <c r="B20" s="26" t="s">
        <v>96</v>
      </c>
      <c r="C20" s="13">
        <v>6</v>
      </c>
      <c r="D20" s="20"/>
      <c r="E20" s="20"/>
      <c r="F20" s="84"/>
      <c r="G20" s="85"/>
      <c r="H20" s="28">
        <v>15</v>
      </c>
      <c r="I20" s="26" t="s">
        <v>115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ZAPATA</v>
      </c>
      <c r="U20">
        <f t="shared" si="1"/>
        <v>1</v>
      </c>
      <c r="W20" t="str">
        <f>LOOKUP(I20,'[1]Mirko'!$C$5:$C$40)</f>
        <v>BERTOTTO</v>
      </c>
      <c r="X20">
        <f t="shared" si="2"/>
        <v>1</v>
      </c>
    </row>
    <row r="21" spans="1:24" ht="18">
      <c r="A21" s="34">
        <v>16</v>
      </c>
      <c r="B21" s="26" t="s">
        <v>97</v>
      </c>
      <c r="C21" s="13">
        <v>6</v>
      </c>
      <c r="D21" s="20"/>
      <c r="E21" s="20"/>
      <c r="F21" s="84"/>
      <c r="G21" s="85"/>
      <c r="H21" s="16">
        <v>16</v>
      </c>
      <c r="I21" s="26" t="s">
        <v>116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LOOKUP(I21,'[1]Mirko'!$E$5:$E$40)</f>
        <v>MORRONE</v>
      </c>
      <c r="X21">
        <f t="shared" si="2"/>
        <v>1</v>
      </c>
    </row>
    <row r="22" spans="1:24" ht="18">
      <c r="A22" s="19">
        <v>17</v>
      </c>
      <c r="B22" s="26" t="s">
        <v>98</v>
      </c>
      <c r="C22" s="13">
        <v>5.5</v>
      </c>
      <c r="D22" s="20"/>
      <c r="E22" s="20"/>
      <c r="F22" s="84"/>
      <c r="G22" s="85"/>
      <c r="H22" s="28">
        <v>17</v>
      </c>
      <c r="I22" s="26" t="s">
        <v>117</v>
      </c>
      <c r="J22" s="13" t="s">
        <v>48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LIVERANI</v>
      </c>
      <c r="U22">
        <f t="shared" si="1"/>
        <v>1</v>
      </c>
      <c r="W22" t="str">
        <f>LOOKUP(I22,'[1]Mirko'!$E$5:$E$40)</f>
        <v>GASBARRONI</v>
      </c>
      <c r="X22">
        <f t="shared" si="2"/>
        <v>1</v>
      </c>
    </row>
    <row r="23" spans="1:24" ht="18">
      <c r="A23" s="19">
        <v>18</v>
      </c>
      <c r="B23" s="26" t="s">
        <v>99</v>
      </c>
      <c r="C23" s="13">
        <v>6</v>
      </c>
      <c r="D23" s="20"/>
      <c r="E23" s="20"/>
      <c r="F23" s="84"/>
      <c r="G23" s="85"/>
      <c r="H23" s="40">
        <v>18</v>
      </c>
      <c r="I23" s="26" t="s">
        <v>118</v>
      </c>
      <c r="J23" s="13">
        <v>7.5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ROCCHI</v>
      </c>
      <c r="U23">
        <f t="shared" si="1"/>
        <v>1</v>
      </c>
      <c r="W23" t="str">
        <f>LOOKUP(I23,'[1]Mirko'!$I$5:$I$40)</f>
        <v>AMORUSO</v>
      </c>
      <c r="X23">
        <f t="shared" si="2"/>
        <v>1</v>
      </c>
    </row>
    <row r="24" spans="1:24" ht="18">
      <c r="A24" s="35">
        <v>19</v>
      </c>
      <c r="B24" s="26" t="s">
        <v>100</v>
      </c>
      <c r="C24" s="13">
        <v>6.5</v>
      </c>
      <c r="D24" s="20">
        <v>1</v>
      </c>
      <c r="E24" s="20"/>
      <c r="F24" s="86"/>
      <c r="G24" s="87"/>
      <c r="H24" s="41">
        <v>19</v>
      </c>
      <c r="I24" s="26" t="s">
        <v>119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PANDEV</v>
      </c>
      <c r="U24">
        <f t="shared" si="1"/>
        <v>1</v>
      </c>
      <c r="W24" t="str">
        <f>LOOKUP(I24,'[1]Mirko'!$I$5:$I$40)</f>
        <v>SAUDATI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LOOKUP(I10,'[1]Mirko'!$G$5:$G$40)</f>
        <v>KAKA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e">
        <f>LOOKUP(I11,'[1]Mirko'!$G$5:$G$40)</f>
        <v>#N/A</v>
      </c>
      <c r="X27" t="e">
        <f t="shared" si="4"/>
        <v>#N/A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LOOKUP(I12,'[1]Mirko'!$G$5:$G$40)</f>
        <v>KAKA</v>
      </c>
      <c r="X28">
        <f t="shared" si="4"/>
        <v>0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LOOKUP(I13,'[1]Mirko'!$G$5:$G$40)</f>
        <v>KAKA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LOOKUP(I21,'[1]Mirko'!$G$5:$G$40)</f>
        <v>KAKA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LOOKUP(I23,'[1]Mirko'!$G$5:$G$40)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LOOKUP(I24,'[1]Mirko'!$G$5:$G$40)</f>
        <v>KAKA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3.5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3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17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23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25.5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24.5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-0.5</v>
      </c>
      <c r="O59" s="8"/>
      <c r="P59" s="2">
        <f>L70-64.5</f>
        <v>-0.5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11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13.5</v>
      </c>
      <c r="N61" s="2">
        <f>CEILING(N60,1)</f>
        <v>0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0</v>
      </c>
      <c r="O62" s="8"/>
      <c r="P62" s="12">
        <f>IF(P59=-64.5," ",P61)</f>
        <v>0</v>
      </c>
    </row>
    <row r="63" spans="1:16" ht="12.75">
      <c r="A63" s="2">
        <f t="shared" si="5"/>
        <v>2</v>
      </c>
      <c r="B63" s="2"/>
      <c r="C63" s="4">
        <f>IF(A63="sv",C64,A63)</f>
        <v>2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0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3.5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3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11.5</v>
      </c>
      <c r="E67" s="6">
        <f>IF(E52=4,E53,E54)</f>
        <v>24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6</v>
      </c>
      <c r="L67" s="6">
        <f>IF(L52=4,L53,L54)</f>
        <v>23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25.5</v>
      </c>
      <c r="F68" s="6"/>
      <c r="G68" s="2"/>
      <c r="H68" s="2" t="str">
        <f t="shared" si="6"/>
        <v>sv</v>
      </c>
      <c r="I68" s="2"/>
      <c r="J68" s="2">
        <f>IF(H68="sv",0,H68)</f>
        <v>0</v>
      </c>
      <c r="K68" s="2"/>
      <c r="L68" s="6">
        <f>IF(L56=4,L57,L58)</f>
        <v>24.5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13.5</v>
      </c>
      <c r="E69" s="6">
        <f>IF(E60=2,E61,E62)</f>
        <v>11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13</v>
      </c>
      <c r="L69" s="6">
        <f>IF(L60=2,L61,L62)</f>
        <v>13.5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64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64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10°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2</v>
      </c>
      <c r="G3" s="37">
        <f>P63</f>
        <v>3</v>
      </c>
      <c r="H3" s="103" t="s">
        <v>12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120</v>
      </c>
      <c r="C5" s="13">
        <v>5.5</v>
      </c>
      <c r="D5" s="20">
        <v>-1</v>
      </c>
      <c r="E5" s="20"/>
      <c r="F5" s="88"/>
      <c r="G5" s="89"/>
      <c r="H5" s="27">
        <v>1</v>
      </c>
      <c r="I5" s="30" t="s">
        <v>138</v>
      </c>
      <c r="J5" s="13">
        <v>7</v>
      </c>
      <c r="K5" s="20">
        <v>1</v>
      </c>
      <c r="L5" s="20"/>
      <c r="M5" s="10"/>
      <c r="N5" s="17"/>
      <c r="O5" s="72"/>
      <c r="P5" s="72"/>
      <c r="Q5" s="72"/>
      <c r="R5" s="9"/>
      <c r="S5" s="9"/>
      <c r="T5" t="str">
        <f>LOOKUP(B5,'[1]Leonardo'!$A$5:$A$40)</f>
        <v>ABBIATI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121</v>
      </c>
      <c r="C6" s="13">
        <v>6.5</v>
      </c>
      <c r="D6" s="20"/>
      <c r="E6" s="20"/>
      <c r="F6" s="90"/>
      <c r="G6" s="91"/>
      <c r="H6" s="27">
        <v>2</v>
      </c>
      <c r="I6" s="30" t="s">
        <v>139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122</v>
      </c>
      <c r="C7" s="13">
        <v>5.5</v>
      </c>
      <c r="D7" s="20"/>
      <c r="E7" s="20"/>
      <c r="F7" s="90"/>
      <c r="G7" s="91"/>
      <c r="H7" s="28">
        <v>3</v>
      </c>
      <c r="I7" s="26" t="s">
        <v>140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GROSSO</v>
      </c>
      <c r="U7">
        <f t="shared" si="1"/>
        <v>1</v>
      </c>
      <c r="W7" t="str">
        <f>LOOKUP(I7,'[1]Duilio'!$C$5:$C$40)</f>
        <v>SIVIGLIA</v>
      </c>
      <c r="X7">
        <f t="shared" si="0"/>
        <v>1</v>
      </c>
    </row>
    <row r="8" spans="1:24" ht="18" customHeight="1">
      <c r="A8" s="19">
        <v>4</v>
      </c>
      <c r="B8" s="26" t="s">
        <v>123</v>
      </c>
      <c r="C8" s="13">
        <v>6.5</v>
      </c>
      <c r="D8" s="20"/>
      <c r="E8" s="20"/>
      <c r="F8" s="90"/>
      <c r="G8" s="91"/>
      <c r="H8" s="28">
        <v>4</v>
      </c>
      <c r="I8" s="26" t="s">
        <v>141</v>
      </c>
      <c r="J8" s="13">
        <v>6.5</v>
      </c>
      <c r="K8" s="20">
        <v>1</v>
      </c>
      <c r="L8" s="20"/>
      <c r="M8" s="10"/>
      <c r="N8" s="23"/>
      <c r="O8" s="73"/>
      <c r="P8" s="73"/>
      <c r="Q8" s="73"/>
      <c r="R8" s="9"/>
      <c r="S8" s="9"/>
      <c r="T8" t="str">
        <f>LOOKUP(B8,'[1]Leonardo'!$C$5:$C$40)</f>
        <v>MOLINARO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124</v>
      </c>
      <c r="C9" s="13">
        <v>6</v>
      </c>
      <c r="D9" s="20"/>
      <c r="E9" s="20"/>
      <c r="F9" s="90"/>
      <c r="G9" s="91"/>
      <c r="H9" s="28">
        <v>5</v>
      </c>
      <c r="I9" s="26" t="s">
        <v>142</v>
      </c>
      <c r="J9" s="13" t="s">
        <v>48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DI LORETO</v>
      </c>
      <c r="U9">
        <f t="shared" si="1"/>
        <v>1</v>
      </c>
      <c r="W9" t="str">
        <f>LOOKUP(I9,'[1]Duilio'!$C$5:$C$40)</f>
        <v>FERRARI</v>
      </c>
      <c r="X9">
        <f t="shared" si="0"/>
        <v>1</v>
      </c>
    </row>
    <row r="10" spans="1:24" ht="18" customHeight="1">
      <c r="A10" s="19">
        <v>6</v>
      </c>
      <c r="B10" s="26" t="s">
        <v>125</v>
      </c>
      <c r="C10" s="13">
        <v>6</v>
      </c>
      <c r="D10" s="20"/>
      <c r="E10" s="20"/>
      <c r="F10" s="90"/>
      <c r="G10" s="91"/>
      <c r="H10" s="28">
        <v>6</v>
      </c>
      <c r="I10" s="26" t="s">
        <v>143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ESPOSITO</v>
      </c>
      <c r="U10">
        <f t="shared" si="1"/>
        <v>1</v>
      </c>
      <c r="W10" t="str">
        <f>LOOKUP(I10,'[1]Duilio'!$E$5:$E$40)</f>
        <v>DACOURT</v>
      </c>
      <c r="X10">
        <f t="shared" si="0"/>
        <v>1</v>
      </c>
    </row>
    <row r="11" spans="1:24" ht="18">
      <c r="A11" s="19">
        <v>7</v>
      </c>
      <c r="B11" s="26" t="s">
        <v>126</v>
      </c>
      <c r="C11" s="13">
        <v>6.5</v>
      </c>
      <c r="D11" s="20"/>
      <c r="E11" s="20"/>
      <c r="F11" s="92"/>
      <c r="G11" s="93"/>
      <c r="H11" s="28">
        <v>7</v>
      </c>
      <c r="I11" s="26" t="s">
        <v>144</v>
      </c>
      <c r="J11" s="13">
        <v>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127</v>
      </c>
      <c r="C12" s="13">
        <v>6</v>
      </c>
      <c r="D12" s="20"/>
      <c r="E12" s="20"/>
      <c r="F12" s="38">
        <f>E70</f>
        <v>68</v>
      </c>
      <c r="G12" s="36">
        <f>L70</f>
        <v>71.5</v>
      </c>
      <c r="H12" s="19">
        <v>8</v>
      </c>
      <c r="I12" s="26" t="s">
        <v>145</v>
      </c>
      <c r="J12" s="13">
        <v>6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LOOKUP(I12,'[1]Duilio'!$E$5:$E$40)</f>
        <v>BARONE</v>
      </c>
      <c r="X12">
        <f t="shared" si="0"/>
        <v>1</v>
      </c>
    </row>
    <row r="13" spans="1:24" ht="18">
      <c r="A13" s="19">
        <v>9</v>
      </c>
      <c r="B13" s="26" t="s">
        <v>128</v>
      </c>
      <c r="C13" s="13">
        <v>5.5</v>
      </c>
      <c r="D13" s="20"/>
      <c r="E13" s="20"/>
      <c r="F13" s="81" t="s">
        <v>3</v>
      </c>
      <c r="G13" s="81"/>
      <c r="H13" s="19">
        <v>9</v>
      </c>
      <c r="I13" s="26" t="s">
        <v>146</v>
      </c>
      <c r="J13" s="13">
        <v>7</v>
      </c>
      <c r="K13" s="20">
        <v>1</v>
      </c>
      <c r="L13" s="20"/>
      <c r="M13" s="10"/>
      <c r="N13" s="79"/>
      <c r="O13" s="79"/>
      <c r="P13" s="79"/>
      <c r="Q13" s="79"/>
      <c r="R13" s="9"/>
      <c r="S13" s="9"/>
      <c r="T13" t="str">
        <f>LOOKUP(B13,'[1]Leonardo'!$E$5:$E$40)</f>
        <v>VOLPI</v>
      </c>
      <c r="U13">
        <f t="shared" si="1"/>
        <v>1</v>
      </c>
      <c r="W13" t="str">
        <f>LOOKUP(I13,'[1]Duilio'!$E$5:$E$40)</f>
        <v>VANNUCCHI</v>
      </c>
      <c r="X13">
        <f t="shared" si="0"/>
        <v>1</v>
      </c>
    </row>
    <row r="14" spans="1:24" ht="20.25">
      <c r="A14" s="19">
        <v>10</v>
      </c>
      <c r="B14" s="26" t="s">
        <v>129</v>
      </c>
      <c r="C14" s="13">
        <v>7</v>
      </c>
      <c r="D14" s="20">
        <v>2</v>
      </c>
      <c r="E14" s="20"/>
      <c r="F14" s="82"/>
      <c r="G14" s="83"/>
      <c r="H14" s="28">
        <v>10</v>
      </c>
      <c r="I14" s="26" t="s">
        <v>147</v>
      </c>
      <c r="J14" s="13">
        <v>6</v>
      </c>
      <c r="K14" s="20"/>
      <c r="L14" s="20"/>
      <c r="M14" s="10"/>
      <c r="N14" s="80"/>
      <c r="O14" s="80"/>
      <c r="P14" s="80"/>
      <c r="Q14" s="10"/>
      <c r="R14" s="9"/>
      <c r="S14" s="9"/>
      <c r="T14" t="str">
        <f>LOOKUP(B14,'[1]Leonardo'!$I$5:$I$40)</f>
        <v>BOGDANI</v>
      </c>
      <c r="U14">
        <f t="shared" si="1"/>
        <v>1</v>
      </c>
      <c r="W14" t="str">
        <f>LOOKUP(I14,'[1]Duilio'!$I$5:$I$40)</f>
        <v>AMAURI</v>
      </c>
      <c r="X14">
        <f t="shared" si="0"/>
        <v>1</v>
      </c>
    </row>
    <row r="15" spans="1:24" ht="20.25">
      <c r="A15" s="32">
        <v>11</v>
      </c>
      <c r="B15" s="29" t="s">
        <v>130</v>
      </c>
      <c r="C15" s="14">
        <v>6</v>
      </c>
      <c r="D15" s="21"/>
      <c r="E15" s="21"/>
      <c r="F15" s="84"/>
      <c r="G15" s="85"/>
      <c r="H15" s="28">
        <v>11</v>
      </c>
      <c r="I15" s="29" t="s">
        <v>148</v>
      </c>
      <c r="J15" s="14">
        <v>6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LOOKUP(B15,'[1]Leonardo'!$I$5:$I$40)</f>
        <v>ROSINA</v>
      </c>
      <c r="U15">
        <f t="shared" si="1"/>
        <v>1</v>
      </c>
      <c r="W15" t="str">
        <f>LOOKUP(I15,'[1]Duilio'!$I$5:$I$40)</f>
        <v>CRESPO</v>
      </c>
      <c r="X15">
        <f t="shared" si="0"/>
        <v>1</v>
      </c>
    </row>
    <row r="16" spans="1:19" ht="18">
      <c r="A16" s="43"/>
      <c r="B16" s="76" t="s">
        <v>10</v>
      </c>
      <c r="C16" s="77"/>
      <c r="D16" s="77"/>
      <c r="E16" s="78"/>
      <c r="F16" s="84"/>
      <c r="G16" s="85"/>
      <c r="H16" s="43"/>
      <c r="I16" s="76" t="s">
        <v>10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51</v>
      </c>
      <c r="C17" s="15">
        <v>6</v>
      </c>
      <c r="D17" s="22">
        <v>-1</v>
      </c>
      <c r="E17" s="22"/>
      <c r="F17" s="84"/>
      <c r="G17" s="85"/>
      <c r="H17" s="28">
        <v>12</v>
      </c>
      <c r="I17" s="25" t="s">
        <v>149</v>
      </c>
      <c r="J17" s="15" t="s">
        <v>48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131</v>
      </c>
      <c r="C18" s="13" t="s">
        <v>48</v>
      </c>
      <c r="D18" s="20"/>
      <c r="E18" s="20"/>
      <c r="F18" s="84"/>
      <c r="G18" s="85"/>
      <c r="H18" s="28">
        <v>13</v>
      </c>
      <c r="I18" s="26" t="s">
        <v>150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TAIBI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132</v>
      </c>
      <c r="C19" s="13">
        <v>5</v>
      </c>
      <c r="D19" s="20"/>
      <c r="E19" s="20"/>
      <c r="F19" s="84"/>
      <c r="G19" s="85"/>
      <c r="H19" s="16">
        <v>14</v>
      </c>
      <c r="I19" s="26" t="s">
        <v>151</v>
      </c>
      <c r="J19" s="13" t="s">
        <v>48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CRIBARI</v>
      </c>
      <c r="U19">
        <f t="shared" si="1"/>
        <v>1</v>
      </c>
      <c r="W19" t="str">
        <f>LOOKUP(I19,'[1]Duilio'!$C$5:$C$40)</f>
        <v>CASTELLINI</v>
      </c>
      <c r="X19">
        <f t="shared" si="2"/>
        <v>1</v>
      </c>
    </row>
    <row r="20" spans="1:24" ht="18">
      <c r="A20" s="33">
        <v>15</v>
      </c>
      <c r="B20" s="26" t="s">
        <v>133</v>
      </c>
      <c r="C20" s="13">
        <v>7</v>
      </c>
      <c r="D20" s="20"/>
      <c r="E20" s="20"/>
      <c r="F20" s="84"/>
      <c r="G20" s="85"/>
      <c r="H20" s="28">
        <v>15</v>
      </c>
      <c r="I20" s="26" t="s">
        <v>152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GALANTE</v>
      </c>
      <c r="U20">
        <f t="shared" si="1"/>
        <v>1</v>
      </c>
      <c r="W20" t="str">
        <f>LOOKUP(I20,'[1]Duilio'!$C$5:$C$40)</f>
        <v>NATALI</v>
      </c>
      <c r="X20">
        <f t="shared" si="2"/>
        <v>1</v>
      </c>
    </row>
    <row r="21" spans="1:24" ht="18">
      <c r="A21" s="34">
        <v>16</v>
      </c>
      <c r="B21" s="26" t="s">
        <v>134</v>
      </c>
      <c r="C21" s="13">
        <v>5.5</v>
      </c>
      <c r="D21" s="20"/>
      <c r="E21" s="20"/>
      <c r="F21" s="84"/>
      <c r="G21" s="85"/>
      <c r="H21" s="16">
        <v>16</v>
      </c>
      <c r="I21" s="26" t="s">
        <v>153</v>
      </c>
      <c r="J21" s="13" t="s">
        <v>48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MUTARELLI</v>
      </c>
      <c r="U21">
        <f t="shared" si="1"/>
        <v>1</v>
      </c>
      <c r="W21" t="str">
        <f>LOOKUP(I21,'[1]Duilio'!$E$5:$E$40)</f>
        <v>SOLARI</v>
      </c>
      <c r="X21">
        <f t="shared" si="2"/>
        <v>1</v>
      </c>
    </row>
    <row r="22" spans="1:24" ht="18">
      <c r="A22" s="19">
        <v>17</v>
      </c>
      <c r="B22" s="26" t="s">
        <v>135</v>
      </c>
      <c r="C22" s="13">
        <v>6.5</v>
      </c>
      <c r="D22" s="20"/>
      <c r="E22" s="20"/>
      <c r="F22" s="84"/>
      <c r="G22" s="85"/>
      <c r="H22" s="28">
        <v>17</v>
      </c>
      <c r="I22" s="26" t="s">
        <v>154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GUANA</v>
      </c>
      <c r="U22">
        <f t="shared" si="1"/>
        <v>1</v>
      </c>
      <c r="W22" t="str">
        <f>LOOKUP(I22,'[1]Duilio'!$E$5:$E$40)</f>
        <v>TONETTO</v>
      </c>
      <c r="X22">
        <f t="shared" si="2"/>
        <v>1</v>
      </c>
    </row>
    <row r="23" spans="1:24" ht="18">
      <c r="A23" s="19">
        <v>18</v>
      </c>
      <c r="B23" s="26" t="s">
        <v>136</v>
      </c>
      <c r="C23" s="13">
        <v>5.5</v>
      </c>
      <c r="D23" s="20"/>
      <c r="E23" s="20"/>
      <c r="F23" s="84"/>
      <c r="G23" s="85"/>
      <c r="H23" s="40">
        <v>18</v>
      </c>
      <c r="I23" s="26" t="s">
        <v>155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IAQUINTA</v>
      </c>
      <c r="U23">
        <f t="shared" si="1"/>
        <v>1</v>
      </c>
      <c r="W23" t="str">
        <f>LOOKUP(I23,'[1]Duilio'!$I$5:$I$40)</f>
        <v>GILARDINO</v>
      </c>
      <c r="X23">
        <f t="shared" si="2"/>
        <v>1</v>
      </c>
    </row>
    <row r="24" spans="1:24" ht="18">
      <c r="A24" s="35">
        <v>19</v>
      </c>
      <c r="B24" s="26" t="s">
        <v>137</v>
      </c>
      <c r="C24" s="13">
        <v>5.5</v>
      </c>
      <c r="D24" s="20"/>
      <c r="E24" s="20"/>
      <c r="F24" s="86"/>
      <c r="G24" s="87"/>
      <c r="H24" s="41">
        <v>19</v>
      </c>
      <c r="I24" s="26" t="s">
        <v>156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BONAZZOLI</v>
      </c>
      <c r="U24">
        <f t="shared" si="1"/>
        <v>1</v>
      </c>
      <c r="W24" t="str">
        <f>LOOKUP(I24,'[1]Duilio'!$I$5:$I$40)</f>
        <v>MUTU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CHIUMIENTO</v>
      </c>
      <c r="U26">
        <f aca="true" t="shared" si="3" ref="U26:U31">IF(T26=B10,1,0)</f>
        <v>0</v>
      </c>
      <c r="W26" t="e">
        <f>LOOKUP(I10,'[1]Duilio'!$G$5:$G$40)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e">
        <f>LOOKUP(B14,'[1]Leonardo'!$G$5:$G$40)</f>
        <v>#N/A</v>
      </c>
      <c r="U30" t="e">
        <f t="shared" si="3"/>
        <v>#N/A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str">
        <f>LOOKUP(B22,'[1]Leonardo'!$G$5:$G$40)</f>
        <v>CHIUMIENTO</v>
      </c>
      <c r="U33">
        <f>IF(T33=B22,1,0)</f>
        <v>0</v>
      </c>
      <c r="W33" t="str">
        <f>LOOKUP(I22,'[1]Duilio'!$G$5:$G$40)</f>
        <v>RECOBA</v>
      </c>
      <c r="X33">
        <f>IF(W33=I22,1,0)</f>
        <v>0</v>
      </c>
    </row>
    <row r="34" spans="7:24" ht="12.75">
      <c r="G34" s="1"/>
      <c r="T34" t="str">
        <f>LOOKUP(B23,'[1]Leonardo'!$G$5:$G$40)</f>
        <v>CHIUMIENTO</v>
      </c>
      <c r="U34">
        <f>IF(T34=B23,1,0)</f>
        <v>0</v>
      </c>
      <c r="W34" t="str">
        <f>LOOKUP(I23,'[1]Duilio'!$G$5:$G$40)</f>
        <v>DEL PIERO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LOOKUP(I24,'[1]Duilio'!$G$5:$G$40)</f>
        <v>MESSI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8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19.5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7.5</v>
      </c>
      <c r="I54" s="2"/>
      <c r="J54" s="2">
        <f t="shared" si="9"/>
        <v>7.5</v>
      </c>
      <c r="K54" s="2">
        <f t="shared" si="10"/>
        <v>1</v>
      </c>
      <c r="L54" s="2">
        <f>IF(L52=3,L53+J65,L55)</f>
        <v>26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24</v>
      </c>
      <c r="F57" s="4"/>
      <c r="G57" s="2"/>
      <c r="H57" s="2">
        <f t="shared" si="6"/>
        <v>5</v>
      </c>
      <c r="I57" s="2"/>
      <c r="J57" s="2">
        <f t="shared" si="9"/>
        <v>5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3.5</v>
      </c>
      <c r="O59" s="8"/>
      <c r="P59" s="2">
        <f>L70-64.5</f>
        <v>7</v>
      </c>
    </row>
    <row r="60" spans="1:16" ht="12.75">
      <c r="A60" s="2">
        <f t="shared" si="5"/>
        <v>9</v>
      </c>
      <c r="B60" s="2"/>
      <c r="C60" s="2">
        <f t="shared" si="7"/>
        <v>9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1.1666666666666667</v>
      </c>
      <c r="O60" s="8"/>
      <c r="P60" s="2">
        <f>IF(P59&lt;0,0,P59/3)</f>
        <v>2.3333333333333335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4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5</v>
      </c>
      <c r="B65" s="2"/>
      <c r="C65" s="4">
        <f>IF(A65="sv",C66,A65)</f>
        <v>5</v>
      </c>
      <c r="D65" s="4">
        <f>SUM(A65:A66)</f>
        <v>12</v>
      </c>
      <c r="E65" s="2"/>
      <c r="F65" s="2"/>
      <c r="G65" s="2"/>
      <c r="H65" s="2" t="str">
        <f t="shared" si="6"/>
        <v>sv</v>
      </c>
      <c r="I65" s="2"/>
      <c r="J65" s="4">
        <f>IF(H65="sv",J66,H65)</f>
        <v>6.5</v>
      </c>
      <c r="K65" s="4">
        <f>SUM(H65:H66)</f>
        <v>6.5</v>
      </c>
      <c r="L65" s="2"/>
    </row>
    <row r="66" spans="1:12" ht="12.75">
      <c r="A66" s="2">
        <f t="shared" si="5"/>
        <v>7</v>
      </c>
      <c r="B66" s="2"/>
      <c r="C66" s="2">
        <f>IF(A66="sv",0,A66)</f>
        <v>7</v>
      </c>
      <c r="D66" s="2"/>
      <c r="E66" s="6">
        <f>IF(A51="sv",C63,A51)</f>
        <v>4.5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8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24.5</v>
      </c>
      <c r="F67" s="6"/>
      <c r="G67" s="2"/>
      <c r="H67" s="2" t="str">
        <f t="shared" si="6"/>
        <v>sv</v>
      </c>
      <c r="I67" s="2"/>
      <c r="J67" s="4">
        <f>IF(H67="sv",J68,H67)</f>
        <v>6.5</v>
      </c>
      <c r="K67" s="4">
        <f>SUM(H67:H68)</f>
        <v>6.5</v>
      </c>
      <c r="L67" s="6">
        <f>IF(L52=4,L53,L54)</f>
        <v>26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24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25.5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</v>
      </c>
      <c r="E69" s="6">
        <f>IF(E60=2,E61,E62)</f>
        <v>15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10</v>
      </c>
      <c r="L69" s="6">
        <f>IF(L60=2,L61,L62)</f>
        <v>12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68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71.5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2006-11-28T18:52:07Z</dcterms:modified>
  <cp:category/>
  <cp:version/>
  <cp:contentType/>
  <cp:contentStatus/>
</cp:coreProperties>
</file>