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31" windowWidth="11355" windowHeight="9915" activeTab="0"/>
  </bookViews>
  <sheets>
    <sheet name="Serie A" sheetId="1" r:id="rId1"/>
    <sheet name="FA-DU" sheetId="2" r:id="rId2"/>
    <sheet name="CL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<sst xmlns="http://schemas.openxmlformats.org/spreadsheetml/2006/main" count="194" uniqueCount="159">
  <si>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</si>
  <si>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</si>
  <si>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</si>
  <si>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</si>
  <si>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</si>
  <si>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</si>
  <si>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</si>
  <si>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</si>
  <si>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</si>
  <si>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</si>
  <si>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</si>
  <si>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</si>
  <si>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</si>
  <si>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38°</t>
  </si>
  <si>
    <t>BALLOTTA</t>
  </si>
  <si>
    <t>CHIVU</t>
  </si>
  <si>
    <t>ZACCARDO</t>
  </si>
  <si>
    <t>PASQUAL</t>
  </si>
  <si>
    <t>MAGGIO</t>
  </si>
  <si>
    <t>DE ROSSI</t>
  </si>
  <si>
    <t>TOTTI</t>
  </si>
  <si>
    <t>TADDEI</t>
  </si>
  <si>
    <t>VANNUCCHI</t>
  </si>
  <si>
    <t>RONALDO</t>
  </si>
  <si>
    <t>PAZZINI</t>
  </si>
  <si>
    <t>BASSI</t>
  </si>
  <si>
    <t>BALLI</t>
  </si>
  <si>
    <t>RAGGI</t>
  </si>
  <si>
    <t>MOTTA</t>
  </si>
  <si>
    <t>MESTO</t>
  </si>
  <si>
    <t>SEMIOLI</t>
  </si>
  <si>
    <t>BIANCHI</t>
  </si>
  <si>
    <t>ZAMPAGNA</t>
  </si>
  <si>
    <t>TOLDO</t>
  </si>
  <si>
    <t>DIANA</t>
  </si>
  <si>
    <t>MEXES</t>
  </si>
  <si>
    <t>ZANETTI</t>
  </si>
  <si>
    <t>MANDELLI</t>
  </si>
  <si>
    <t>FIGO</t>
  </si>
  <si>
    <t>CAMBIASSO</t>
  </si>
  <si>
    <t>AQUILANI</t>
  </si>
  <si>
    <t>FIORE</t>
  </si>
  <si>
    <t>PELLISSIER</t>
  </si>
  <si>
    <t>DI MICHELE</t>
  </si>
  <si>
    <t>BUCCI</t>
  </si>
  <si>
    <t>DE LUCIA</t>
  </si>
  <si>
    <t>PISANO</t>
  </si>
  <si>
    <t>ZENONI C.</t>
  </si>
  <si>
    <t>MONTOLIVO</t>
  </si>
  <si>
    <t>JIMENEZ</t>
  </si>
  <si>
    <t>SAUDATI</t>
  </si>
  <si>
    <t>POZZI</t>
  </si>
  <si>
    <t>CASTELLAZZI</t>
  </si>
  <si>
    <t>MODESTO</t>
  </si>
  <si>
    <t>NATALI</t>
  </si>
  <si>
    <t>BUSCE'</t>
  </si>
  <si>
    <t>CANINI</t>
  </si>
  <si>
    <t>CORINI</t>
  </si>
  <si>
    <t>SAMMARCO</t>
  </si>
  <si>
    <t>VIGIANI</t>
  </si>
  <si>
    <t>DESSENA</t>
  </si>
  <si>
    <t>MACCARONE</t>
  </si>
  <si>
    <t>QUAGLIARELLA</t>
  </si>
  <si>
    <t>MANNINGER</t>
  </si>
  <si>
    <t>DE SANCTIS</t>
  </si>
  <si>
    <t>TALAMONTI</t>
  </si>
  <si>
    <t>TOSTO</t>
  </si>
  <si>
    <t>PIRLO</t>
  </si>
  <si>
    <t>BOUDIANSKY</t>
  </si>
  <si>
    <t>DI NATALE</t>
  </si>
  <si>
    <t>PAOLUCCI</t>
  </si>
  <si>
    <t>FREY</t>
  </si>
  <si>
    <t>MAICON</t>
  </si>
  <si>
    <t>CORDOBA</t>
  </si>
  <si>
    <t>BARZAGLI</t>
  </si>
  <si>
    <t>ZAPATA</t>
  </si>
  <si>
    <t>TONETTO</t>
  </si>
  <si>
    <t>LIVERANI</t>
  </si>
  <si>
    <t>BRIGHI</t>
  </si>
  <si>
    <t>BRIENZA</t>
  </si>
  <si>
    <t>MUTU</t>
  </si>
  <si>
    <t>CRESPO</t>
  </si>
  <si>
    <t>LUPATELLI</t>
  </si>
  <si>
    <t>PANTANELLI</t>
  </si>
  <si>
    <t>ARONICA</t>
  </si>
  <si>
    <t>ZAURI</t>
  </si>
  <si>
    <t>SIMPLICIO</t>
  </si>
  <si>
    <t>BAIOCCO</t>
  </si>
  <si>
    <t>ASAMOAH</t>
  </si>
  <si>
    <t>MASCARA</t>
  </si>
  <si>
    <t>BERNI</t>
  </si>
  <si>
    <t>COMOTTO</t>
  </si>
  <si>
    <t>BERTOTTO</t>
  </si>
  <si>
    <t>MATERAZZI</t>
  </si>
  <si>
    <t>DAINELLI</t>
  </si>
  <si>
    <t>ANTONINI</t>
  </si>
  <si>
    <t>MANCINI</t>
  </si>
  <si>
    <t>STANKOVIC</t>
  </si>
  <si>
    <t>ROSSI</t>
  </si>
  <si>
    <t>BUDAN</t>
  </si>
  <si>
    <t>AMORUSO</t>
  </si>
  <si>
    <t>FONTANA</t>
  </si>
  <si>
    <t>SQUIZZI</t>
  </si>
  <si>
    <t>KROLDRUP</t>
  </si>
  <si>
    <t>FRANCESCHINI</t>
  </si>
  <si>
    <t>CONTI</t>
  </si>
  <si>
    <t>MORRONE</t>
  </si>
  <si>
    <t>LUCARELLI</t>
  </si>
  <si>
    <t>CORONA</t>
  </si>
  <si>
    <t>CURCI</t>
  </si>
  <si>
    <t>MANITTA</t>
  </si>
  <si>
    <t>AMELIA</t>
  </si>
  <si>
    <t>PANUCCI</t>
  </si>
  <si>
    <t>GALANTE</t>
  </si>
  <si>
    <t>UJIFALUSI</t>
  </si>
  <si>
    <t>GROSSO</t>
  </si>
  <si>
    <t>PERROTTA</t>
  </si>
  <si>
    <t>MUTARELLI</t>
  </si>
  <si>
    <t>SIVOK</t>
  </si>
  <si>
    <t>PALOMBO</t>
  </si>
  <si>
    <t>ROCCHI</t>
  </si>
  <si>
    <t>BOGDANI</t>
  </si>
  <si>
    <t>MOLINARO</t>
  </si>
  <si>
    <t>DI LORETO</t>
  </si>
  <si>
    <t>RECOBA</t>
  </si>
  <si>
    <t>PERRULLI</t>
  </si>
  <si>
    <t>ROSINA</t>
  </si>
  <si>
    <t>CARACCIOLO</t>
  </si>
  <si>
    <t>SV</t>
  </si>
  <si>
    <t>ASCOLI</t>
  </si>
  <si>
    <t>CAGLIARI</t>
  </si>
  <si>
    <t>CATANIA</t>
  </si>
  <si>
    <t>CHIEVO</t>
  </si>
  <si>
    <t>FIORENTINA</t>
  </si>
  <si>
    <t>SAMPDORIA</t>
  </si>
  <si>
    <t>INTER</t>
  </si>
  <si>
    <t>TORINO</t>
  </si>
  <si>
    <t>LIVORNO</t>
  </si>
  <si>
    <t>ATALANTA</t>
  </si>
  <si>
    <t>PARMA</t>
  </si>
  <si>
    <t>EMPOLI</t>
  </si>
  <si>
    <t>REGGINA</t>
  </si>
  <si>
    <t>MILAN</t>
  </si>
  <si>
    <t>ROMA</t>
  </si>
  <si>
    <t>MESSINA</t>
  </si>
  <si>
    <t>SIENA</t>
  </si>
  <si>
    <t>LAZIO</t>
  </si>
  <si>
    <t>UDIENSE</t>
  </si>
  <si>
    <t>PALERMO</t>
  </si>
  <si>
    <t>Mancosu - Soncin - Paolucci</t>
  </si>
  <si>
    <t>Rossini - Minelli</t>
  </si>
  <si>
    <t>Mutu - Montolivo - Quagliarella - Pazzini - Reginaldo - Reginaldo</t>
  </si>
  <si>
    <t>Materazzi ® - Maicon - Figo ®</t>
  </si>
  <si>
    <t>Lucarelli - Morrone - Zampagna - Lucarelli ® - Bombardini - Paulinho</t>
  </si>
  <si>
    <t>Muslimovic - Budan - Saudati - Gasbarroni</t>
  </si>
  <si>
    <t>Amoruso - Amerini</t>
  </si>
  <si>
    <t>Riganò - Totti - Mancini - Riganò - Totti - Cordova - Rosi</t>
  </si>
  <si>
    <t>Maccarone ® - Rocchi ® - Negro</t>
  </si>
  <si>
    <t>Caracciolo - Sivok - Corini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</si>
</sst>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15" fillId="11" borderId="31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8" fillId="12" borderId="33" xfId="0" applyFont="1" applyFill="1" applyBorder="1" applyAlignment="1">
      <alignment/>
    </xf>
    <xf numFmtId="0" fontId="18" fillId="12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30" fillId="13" borderId="31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/>
    </xf>
    <xf numFmtId="0" fontId="27" fillId="13" borderId="17" xfId="0" applyFont="1" applyFill="1" applyBorder="1" applyAlignment="1">
      <alignment/>
    </xf>
    <xf numFmtId="0" fontId="27" fillId="13" borderId="10" xfId="0" applyFont="1" applyFill="1" applyBorder="1" applyAlignment="1">
      <alignment/>
    </xf>
    <xf numFmtId="0" fontId="6" fillId="6" borderId="1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0" fontId="6" fillId="6" borderId="38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17" fillId="5" borderId="31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8" fillId="11" borderId="17" xfId="0" applyFont="1" applyFill="1" applyBorder="1" applyAlignment="1">
      <alignment/>
    </xf>
    <xf numFmtId="0" fontId="28" fillId="11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  <sheetName val="Andrea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129</v>
      </c>
      <c r="B2" s="48">
        <v>2</v>
      </c>
      <c r="C2" s="58" t="s">
        <v>149</v>
      </c>
      <c r="D2" s="9"/>
      <c r="E2" s="9"/>
      <c r="F2" s="9"/>
      <c r="G2" s="9"/>
    </row>
    <row r="3" spans="1:7" ht="18">
      <c r="A3" s="49" t="s">
        <v>130</v>
      </c>
      <c r="B3" s="48">
        <v>1</v>
      </c>
      <c r="C3" s="59"/>
      <c r="D3" s="9"/>
      <c r="E3" s="9"/>
      <c r="F3" s="9"/>
      <c r="G3" s="9"/>
    </row>
    <row r="4" spans="1:7" ht="18">
      <c r="A4" s="47" t="s">
        <v>131</v>
      </c>
      <c r="B4" s="13">
        <v>2</v>
      </c>
      <c r="C4" s="60" t="s">
        <v>150</v>
      </c>
      <c r="D4" s="9"/>
      <c r="E4" s="9"/>
      <c r="F4" s="9"/>
      <c r="G4" s="9"/>
    </row>
    <row r="5" spans="1:7" ht="18">
      <c r="A5" s="47" t="s">
        <v>132</v>
      </c>
      <c r="B5" s="13">
        <v>0</v>
      </c>
      <c r="C5" s="61"/>
      <c r="D5" s="9"/>
      <c r="E5" s="9"/>
      <c r="F5" s="9"/>
      <c r="G5" s="9"/>
    </row>
    <row r="6" spans="1:7" ht="18">
      <c r="A6" s="49" t="s">
        <v>133</v>
      </c>
      <c r="B6" s="48">
        <v>5</v>
      </c>
      <c r="C6" s="58" t="s">
        <v>151</v>
      </c>
      <c r="D6" s="9"/>
      <c r="E6" s="9"/>
      <c r="F6" s="9"/>
      <c r="G6" s="9"/>
    </row>
    <row r="7" spans="1:7" ht="18">
      <c r="A7" s="49" t="s">
        <v>134</v>
      </c>
      <c r="B7" s="48">
        <v>1</v>
      </c>
      <c r="C7" s="59"/>
      <c r="D7" s="9"/>
      <c r="E7" s="9"/>
      <c r="F7" s="9"/>
      <c r="G7" s="9"/>
    </row>
    <row r="8" spans="1:7" ht="18">
      <c r="A8" s="47" t="s">
        <v>135</v>
      </c>
      <c r="B8" s="13">
        <v>3</v>
      </c>
      <c r="C8" s="60" t="s">
        <v>152</v>
      </c>
      <c r="D8" s="9"/>
      <c r="E8" s="9"/>
      <c r="F8" s="9"/>
      <c r="G8" s="9"/>
    </row>
    <row r="9" spans="1:7" ht="18">
      <c r="A9" s="47" t="s">
        <v>136</v>
      </c>
      <c r="B9" s="13">
        <v>0</v>
      </c>
      <c r="C9" s="61"/>
      <c r="D9" s="9"/>
      <c r="E9" s="9"/>
      <c r="F9" s="9"/>
      <c r="G9" s="9"/>
    </row>
    <row r="10" spans="1:7" ht="18">
      <c r="A10" s="49" t="s">
        <v>137</v>
      </c>
      <c r="B10" s="48">
        <v>4</v>
      </c>
      <c r="C10" s="58" t="s">
        <v>153</v>
      </c>
      <c r="D10" s="9"/>
      <c r="E10" s="9"/>
      <c r="F10" s="9"/>
      <c r="G10" s="9"/>
    </row>
    <row r="11" spans="1:7" ht="18">
      <c r="A11" s="49" t="s">
        <v>138</v>
      </c>
      <c r="B11" s="48">
        <v>2</v>
      </c>
      <c r="C11" s="59"/>
      <c r="D11" s="9"/>
      <c r="E11" s="9"/>
      <c r="F11" s="9"/>
      <c r="G11" s="9"/>
    </row>
    <row r="12" spans="1:7" ht="18">
      <c r="A12" s="47" t="s">
        <v>139</v>
      </c>
      <c r="B12" s="13">
        <v>3</v>
      </c>
      <c r="C12" s="60" t="s">
        <v>154</v>
      </c>
      <c r="D12" s="9"/>
      <c r="E12" s="9"/>
      <c r="F12" s="9"/>
      <c r="G12" s="9"/>
    </row>
    <row r="13" spans="1:7" ht="18">
      <c r="A13" s="47" t="s">
        <v>140</v>
      </c>
      <c r="B13" s="13">
        <v>1</v>
      </c>
      <c r="C13" s="61"/>
      <c r="D13" s="9"/>
      <c r="E13" s="9"/>
      <c r="F13" s="9"/>
      <c r="G13" s="9"/>
    </row>
    <row r="14" spans="1:7" ht="18">
      <c r="A14" s="49" t="s">
        <v>141</v>
      </c>
      <c r="B14" s="48">
        <v>2</v>
      </c>
      <c r="C14" s="58" t="s">
        <v>155</v>
      </c>
      <c r="D14" s="9"/>
      <c r="E14" s="9"/>
      <c r="F14" s="9"/>
      <c r="G14" s="9"/>
    </row>
    <row r="15" spans="1:7" ht="18">
      <c r="A15" s="49" t="s">
        <v>142</v>
      </c>
      <c r="B15" s="48">
        <v>0</v>
      </c>
      <c r="C15" s="59"/>
      <c r="D15" s="9"/>
      <c r="E15" s="9"/>
      <c r="F15" s="9"/>
      <c r="G15" s="9"/>
    </row>
    <row r="16" spans="1:18" ht="18" customHeight="1">
      <c r="A16" s="47" t="s">
        <v>143</v>
      </c>
      <c r="B16" s="13">
        <v>4</v>
      </c>
      <c r="C16" s="60" t="s">
        <v>156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144</v>
      </c>
      <c r="B17" s="13">
        <v>3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145</v>
      </c>
      <c r="B18" s="48">
        <v>2</v>
      </c>
      <c r="C18" s="58" t="s">
        <v>157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146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147</v>
      </c>
      <c r="B20" s="13">
        <v>1</v>
      </c>
      <c r="C20" s="60" t="s">
        <v>158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148</v>
      </c>
      <c r="B21" s="13">
        <v>2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5</v>
      </c>
      <c r="B3" s="68"/>
      <c r="C3" s="68"/>
      <c r="D3" s="68"/>
      <c r="E3" s="68"/>
      <c r="F3" s="39">
        <f>N63</f>
        <v>1</v>
      </c>
      <c r="G3" s="37">
        <f>P63</f>
        <v>3</v>
      </c>
      <c r="H3" s="69" t="s">
        <v>11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0" t="s">
        <v>8</v>
      </c>
      <c r="I4" s="51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 t="s">
        <v>128</v>
      </c>
      <c r="D5" s="20"/>
      <c r="E5" s="20"/>
      <c r="F5" s="89"/>
      <c r="G5" s="90"/>
      <c r="H5" s="27">
        <v>1</v>
      </c>
      <c r="I5" s="30" t="s">
        <v>33</v>
      </c>
      <c r="J5" s="13">
        <v>6.5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LOOKUP(B5,'[1]Fabio'!$A$5:$A$40)</f>
        <v>BALLOTTA</v>
      </c>
      <c r="U5">
        <f>IF(T5=B5,1,0)</f>
        <v>1</v>
      </c>
      <c r="W5" t="str">
        <f>LOOKUP(I5,'[1]Duilio'!$A$5:$A$40)</f>
        <v>TOLDO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</v>
      </c>
      <c r="D6" s="20"/>
      <c r="E6" s="20"/>
      <c r="F6" s="91"/>
      <c r="G6" s="92"/>
      <c r="H6" s="27">
        <v>2</v>
      </c>
      <c r="I6" s="30" t="s">
        <v>34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CHIVU</v>
      </c>
      <c r="U6">
        <f aca="true" t="shared" si="1" ref="U6:U24">IF(T6=B6,1,0)</f>
        <v>1</v>
      </c>
      <c r="W6" t="str">
        <f>LOOKUP(I6,'[1]Duilio'!$C$5:$C$40)</f>
        <v>DIANA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6.5</v>
      </c>
      <c r="D7" s="20"/>
      <c r="E7" s="20"/>
      <c r="F7" s="91"/>
      <c r="G7" s="92"/>
      <c r="H7" s="28">
        <v>3</v>
      </c>
      <c r="I7" s="26" t="s">
        <v>35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ZACCARDO</v>
      </c>
      <c r="U7">
        <f t="shared" si="1"/>
        <v>1</v>
      </c>
      <c r="W7" t="str">
        <f>LOOKUP(I7,'[1]Duilio'!$C$5:$C$40)</f>
        <v>MEXES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</v>
      </c>
      <c r="D8" s="20"/>
      <c r="E8" s="20"/>
      <c r="F8" s="91"/>
      <c r="G8" s="92"/>
      <c r="H8" s="28">
        <v>4</v>
      </c>
      <c r="I8" s="26" t="s">
        <v>36</v>
      </c>
      <c r="J8" s="13">
        <v>6.5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LOOKUP(B8,'[1]Fabio'!$C$5:$C$40)</f>
        <v>PASQUAL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</v>
      </c>
      <c r="D9" s="20"/>
      <c r="E9" s="20"/>
      <c r="F9" s="91"/>
      <c r="G9" s="92"/>
      <c r="H9" s="28">
        <v>5</v>
      </c>
      <c r="I9" s="26" t="s">
        <v>37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MAGGIO</v>
      </c>
      <c r="U9">
        <f t="shared" si="1"/>
        <v>1</v>
      </c>
      <c r="W9" t="str">
        <f>LOOKUP(I9,'[1]Duilio'!$C$5:$C$40)</f>
        <v>MANDELLI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6.5</v>
      </c>
      <c r="D10" s="20"/>
      <c r="E10" s="20"/>
      <c r="F10" s="91"/>
      <c r="G10" s="92"/>
      <c r="H10" s="28">
        <v>6</v>
      </c>
      <c r="I10" s="26" t="s">
        <v>38</v>
      </c>
      <c r="J10" s="13">
        <v>7.5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DE ROSSI</v>
      </c>
      <c r="U10">
        <f t="shared" si="1"/>
        <v>1</v>
      </c>
      <c r="W10" t="str">
        <f>LOOKUP(I10,'[1]Duilio'!$E$5:$E$40)</f>
        <v>FIGO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7</v>
      </c>
      <c r="D11" s="20">
        <v>2</v>
      </c>
      <c r="E11" s="20">
        <v>-1</v>
      </c>
      <c r="F11" s="93"/>
      <c r="G11" s="94"/>
      <c r="H11" s="28">
        <v>7</v>
      </c>
      <c r="I11" s="26" t="s">
        <v>39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0</v>
      </c>
      <c r="W11" t="str">
        <f>LOOKUP(I11,'[1]Duilio'!$E$5:$E$40)</f>
        <v>CAMBIASSO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6.5</v>
      </c>
      <c r="D12" s="20"/>
      <c r="E12" s="20"/>
      <c r="F12" s="38">
        <f>E70</f>
        <v>67.5</v>
      </c>
      <c r="G12" s="36">
        <f>L70</f>
        <v>71</v>
      </c>
      <c r="H12" s="19">
        <v>8</v>
      </c>
      <c r="I12" s="26" t="s">
        <v>40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LOOKUP(B12,'[1]Fabio'!$E$5:$E$40)</f>
        <v>TADDEI</v>
      </c>
      <c r="U12">
        <f t="shared" si="1"/>
        <v>1</v>
      </c>
      <c r="W12" t="str">
        <f>LOOKUP(I12,'[1]Duilio'!$E$5:$E$40)</f>
        <v>AQUILANI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LOOKUP(B13,'[1]Fabio'!$E$5:$E$40)</f>
        <v>VANNUCCHI</v>
      </c>
      <c r="U13">
        <f t="shared" si="1"/>
        <v>1</v>
      </c>
      <c r="W13" t="str">
        <f>LOOKUP(I13,'[1]Duilio'!$E$5:$E$40)</f>
        <v>FIORE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5</v>
      </c>
      <c r="D14" s="20"/>
      <c r="E14" s="20"/>
      <c r="F14" s="83"/>
      <c r="G14" s="84"/>
      <c r="H14" s="28">
        <v>10</v>
      </c>
      <c r="I14" s="26" t="s">
        <v>42</v>
      </c>
      <c r="J14" s="13">
        <v>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LOOKUP(B14,'[1]Fabio'!$I$5:$I$40)</f>
        <v>RONALDO</v>
      </c>
      <c r="U14">
        <f t="shared" si="1"/>
        <v>1</v>
      </c>
      <c r="W14" t="str">
        <f>LOOKUP(I14,'[1]Duilio'!$I$5:$I$40)</f>
        <v>PELLISSIER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43</v>
      </c>
      <c r="J15" s="14" t="s">
        <v>128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LOOKUP(B15,'[1]Fabio'!$I$5:$I$40)</f>
        <v>PAZZINI</v>
      </c>
      <c r="U15">
        <f t="shared" si="1"/>
        <v>1</v>
      </c>
      <c r="W15" t="str">
        <f>LOOKUP(I15,'[1]Duilio'!$I$5:$I$40)</f>
        <v>DI MICHELE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</v>
      </c>
      <c r="D17" s="22">
        <v>-3</v>
      </c>
      <c r="E17" s="22"/>
      <c r="F17" s="85"/>
      <c r="G17" s="86"/>
      <c r="H17" s="28">
        <v>12</v>
      </c>
      <c r="I17" s="25" t="s">
        <v>44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BASSI</v>
      </c>
      <c r="U17">
        <f t="shared" si="1"/>
        <v>1</v>
      </c>
      <c r="W17" t="str">
        <f>LOOKUP(I17,'[1]Duilio'!$A$5:$A$40)</f>
        <v>BUCCI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 t="s">
        <v>128</v>
      </c>
      <c r="D18" s="20"/>
      <c r="E18" s="20"/>
      <c r="F18" s="85"/>
      <c r="G18" s="86"/>
      <c r="H18" s="28">
        <v>13</v>
      </c>
      <c r="I18" s="26" t="s">
        <v>45</v>
      </c>
      <c r="J18" s="13" t="s">
        <v>128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BALLI</v>
      </c>
      <c r="U18">
        <f t="shared" si="1"/>
        <v>1</v>
      </c>
      <c r="W18" t="str">
        <f>LOOKUP(I18,'[1]Duilio'!$A$5:$A$40)</f>
        <v>DE LUCIA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5.5</v>
      </c>
      <c r="D19" s="20"/>
      <c r="E19" s="20"/>
      <c r="F19" s="85"/>
      <c r="G19" s="86"/>
      <c r="H19" s="16">
        <v>14</v>
      </c>
      <c r="I19" s="26" t="s">
        <v>46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RAGGI</v>
      </c>
      <c r="U19">
        <f t="shared" si="1"/>
        <v>1</v>
      </c>
      <c r="W19" t="str">
        <f>LOOKUP(I19,'[1]Duilio'!$C$5:$C$40)</f>
        <v>PISANO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5.5</v>
      </c>
      <c r="D20" s="20"/>
      <c r="E20" s="20"/>
      <c r="F20" s="85"/>
      <c r="G20" s="86"/>
      <c r="H20" s="28">
        <v>15</v>
      </c>
      <c r="I20" s="26" t="s">
        <v>47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MOTTA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6.5</v>
      </c>
      <c r="D21" s="20"/>
      <c r="E21" s="20"/>
      <c r="F21" s="85"/>
      <c r="G21" s="86"/>
      <c r="H21" s="16">
        <v>16</v>
      </c>
      <c r="I21" s="26" t="s">
        <v>48</v>
      </c>
      <c r="J21" s="13">
        <v>7.5</v>
      </c>
      <c r="K21" s="20">
        <v>1</v>
      </c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MESTO</v>
      </c>
      <c r="U21">
        <f t="shared" si="1"/>
        <v>1</v>
      </c>
      <c r="W21" t="str">
        <f>LOOKUP(I21,'[1]Duilio'!$E$5:$E$40)</f>
        <v>MONTOLIVO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</v>
      </c>
      <c r="D22" s="20"/>
      <c r="E22" s="20"/>
      <c r="F22" s="85"/>
      <c r="G22" s="86"/>
      <c r="H22" s="28">
        <v>17</v>
      </c>
      <c r="I22" s="26" t="s">
        <v>49</v>
      </c>
      <c r="J22" s="13">
        <v>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SEMIOLI</v>
      </c>
      <c r="U22">
        <f t="shared" si="1"/>
        <v>1</v>
      </c>
      <c r="W22" t="str">
        <f>LOOKUP(I22,'[1]Duilio'!$E$5:$E$40)</f>
        <v>JIMENEZ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6</v>
      </c>
      <c r="D23" s="20"/>
      <c r="E23" s="20"/>
      <c r="F23" s="85"/>
      <c r="G23" s="86"/>
      <c r="H23" s="40">
        <v>18</v>
      </c>
      <c r="I23" s="26" t="s">
        <v>50</v>
      </c>
      <c r="J23" s="13">
        <v>6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BIANCHI</v>
      </c>
      <c r="U23">
        <f t="shared" si="1"/>
        <v>1</v>
      </c>
      <c r="W23" t="str">
        <f>LOOKUP(I23,'[1]Duilio'!$I$5:$I$40)</f>
        <v>SAUDATI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6.5</v>
      </c>
      <c r="D24" s="20">
        <v>-1</v>
      </c>
      <c r="E24" s="20">
        <v>1</v>
      </c>
      <c r="F24" s="87"/>
      <c r="G24" s="88"/>
      <c r="H24" s="41">
        <v>19</v>
      </c>
      <c r="I24" s="26" t="s">
        <v>51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ZAMPAGNA</v>
      </c>
      <c r="U24">
        <f t="shared" si="1"/>
        <v>1</v>
      </c>
      <c r="W24" t="str">
        <f>LOOKUP(I24,'[1]Duilio'!$I$5:$I$40)</f>
        <v>POZZI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LOOKUP(B10,'[1]Fabio'!$G$5:$G$40)</f>
        <v>#N/A</v>
      </c>
      <c r="U26" t="e">
        <f aca="true" t="shared" si="3" ref="U26:U31">IF(T26=B10,1,0)</f>
        <v>#N/A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TOTTI</v>
      </c>
      <c r="U27">
        <f t="shared" si="3"/>
        <v>1</v>
      </c>
      <c r="W27" t="e">
        <f>LOOKUP(I11,'[1]Duilio'!$G$5:$G$40)</f>
        <v>#N/A</v>
      </c>
      <c r="X27" t="e">
        <f t="shared" si="4"/>
        <v>#N/A</v>
      </c>
    </row>
    <row r="28" spans="7:24" ht="12.75">
      <c r="G28" s="1"/>
      <c r="T28" t="str">
        <f>LOOKUP(B12,'[1]Fabio'!$G$5:$G$40)</f>
        <v>DEFENDI</v>
      </c>
      <c r="U28">
        <f t="shared" si="3"/>
        <v>0</v>
      </c>
      <c r="W28" t="e">
        <f>LOOKUP(I12,'[1]Duilio'!$G$5:$G$40)</f>
        <v>#N/A</v>
      </c>
      <c r="X28" t="e">
        <f t="shared" si="4"/>
        <v>#N/A</v>
      </c>
    </row>
    <row r="29" spans="7:24" ht="12.75">
      <c r="G29" s="1"/>
      <c r="T29" t="str">
        <f>LOOKUP(B13,'[1]Fabio'!$G$5:$G$40)</f>
        <v>TOTTI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LOOKUP(B14,'[1]Fabio'!$G$5:$G$40)</f>
        <v>DEFENDI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LOOKUP(B15,'[1]Fabio'!$G$5:$G$40)</f>
        <v>DEFENDI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str">
        <f>LOOKUP(I21,'[1]Duilio'!$G$5:$G$40)</f>
        <v>MESSI</v>
      </c>
      <c r="X32">
        <f>IF(W32=I21,1,0)</f>
        <v>0</v>
      </c>
    </row>
    <row r="33" spans="7:24" ht="12.75">
      <c r="G33" s="1"/>
      <c r="T33" t="str">
        <f>LOOKUP(B22,'[1]Fabio'!$G$5:$G$40)</f>
        <v>DEFENDI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LOOKUP(B23,'[1]Fabio'!$G$5:$G$40)</f>
        <v>#N/A</v>
      </c>
      <c r="U34" t="e">
        <f>IF(T34=B23,1,0)</f>
        <v>#N/A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LOOKUP(B24,'[1]Fabio'!$G$5:$G$40)</f>
        <v>TOTTI</v>
      </c>
      <c r="U35">
        <f>IF(T35=B24,1,0)</f>
        <v>0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8.5</v>
      </c>
      <c r="I56" s="2"/>
      <c r="J56" s="2">
        <f t="shared" si="9"/>
        <v>8.5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8</v>
      </c>
      <c r="B57" s="2"/>
      <c r="C57" s="2">
        <f t="shared" si="7"/>
        <v>8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28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3</v>
      </c>
      <c r="O59" s="8"/>
      <c r="P59" s="2">
        <f>L70-64.5</f>
        <v>6.5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</v>
      </c>
      <c r="I60" s="2"/>
      <c r="J60" s="2">
        <f t="shared" si="9"/>
        <v>5</v>
      </c>
      <c r="K60" s="2">
        <f t="shared" si="10"/>
        <v>1</v>
      </c>
      <c r="L60" s="4">
        <f>SUM(K60:K61)</f>
        <v>1</v>
      </c>
      <c r="N60" s="2">
        <f>IF(N59&lt;0,0,N59/3)</f>
        <v>1</v>
      </c>
      <c r="O60" s="8"/>
      <c r="P60" s="2">
        <f>IF(P59&lt;0,0,P59/3)</f>
        <v>2.1666666666666665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</v>
      </c>
      <c r="F61" s="4"/>
      <c r="G61" s="2"/>
      <c r="H61" s="2" t="str">
        <f t="shared" si="6"/>
        <v>sv</v>
      </c>
      <c r="I61" s="2"/>
      <c r="J61" s="2">
        <f t="shared" si="9"/>
        <v>0</v>
      </c>
      <c r="K61" s="2">
        <f t="shared" si="10"/>
        <v>0</v>
      </c>
      <c r="L61" s="4">
        <f>SUM(H60:H61)</f>
        <v>5</v>
      </c>
      <c r="N61" s="2">
        <f>CEILING(N60,1)</f>
        <v>1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1</v>
      </c>
      <c r="O62" s="8"/>
      <c r="P62" s="12">
        <f>IF(P59=-64.5," ",P61)</f>
        <v>3</v>
      </c>
    </row>
    <row r="63" spans="1:16" ht="12.75">
      <c r="A63" s="2">
        <f t="shared" si="5"/>
        <v>3</v>
      </c>
      <c r="B63" s="2"/>
      <c r="C63" s="4">
        <f>IF(A63="sv",C64,A63)</f>
        <v>3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1</v>
      </c>
      <c r="O63" s="8"/>
      <c r="P63" s="12">
        <f>IF(L70=0,"",P62)</f>
        <v>3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3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6.5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12.5</v>
      </c>
      <c r="E67" s="6">
        <f>IF(E52=4,E53,E54)</f>
        <v>24.5</v>
      </c>
      <c r="F67" s="6"/>
      <c r="G67" s="2"/>
      <c r="H67" s="2">
        <f t="shared" si="6"/>
        <v>8.5</v>
      </c>
      <c r="I67" s="2"/>
      <c r="J67" s="4">
        <f>IF(H67="sv",J68,H67)</f>
        <v>8.5</v>
      </c>
      <c r="K67" s="4">
        <f>SUM(H67:H68)</f>
        <v>13.5</v>
      </c>
      <c r="L67" s="6">
        <f>IF(L52=4,L53,L54)</f>
        <v>24.5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27</v>
      </c>
      <c r="F68" s="6"/>
      <c r="G68" s="2"/>
      <c r="H68" s="2">
        <f t="shared" si="6"/>
        <v>5</v>
      </c>
      <c r="I68" s="2"/>
      <c r="J68" s="2">
        <f>IF(H68="sv",0,H68)</f>
        <v>5</v>
      </c>
      <c r="K68" s="2"/>
      <c r="L68" s="6">
        <f>IF(L56=4,L57,L58)</f>
        <v>28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12.5</v>
      </c>
      <c r="E69" s="6">
        <f>IF(E60=2,E61,E62)</f>
        <v>13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13</v>
      </c>
      <c r="L69" s="6">
        <f>IF(L60=2,L61,L62)</f>
        <v>12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67.5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71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95" t="str">
        <f>'Serie A'!A1:C1</f>
        <v>38°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9" t="s">
        <v>12</v>
      </c>
      <c r="B3" s="99"/>
      <c r="C3" s="99"/>
      <c r="D3" s="99"/>
      <c r="E3" s="99"/>
      <c r="F3" s="39">
        <f>N63</f>
        <v>1</v>
      </c>
      <c r="G3" s="37">
        <f>P63</f>
        <v>3</v>
      </c>
      <c r="H3" s="100" t="s">
        <v>1</v>
      </c>
      <c r="I3" s="101"/>
      <c r="J3" s="101"/>
      <c r="K3" s="101"/>
      <c r="L3" s="10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5.5</v>
      </c>
      <c r="D5" s="20">
        <v>-5</v>
      </c>
      <c r="E5" s="20"/>
      <c r="F5" s="103"/>
      <c r="G5" s="104"/>
      <c r="H5" s="27">
        <v>1</v>
      </c>
      <c r="I5" s="30" t="s">
        <v>71</v>
      </c>
      <c r="J5" s="13">
        <v>6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LOOKUP(B5,'[1]Claudio'!$A$5:$A$40)</f>
        <v>CASTELLAZZI</v>
      </c>
      <c r="U5">
        <f>IF(T5=B5,1,0)</f>
        <v>1</v>
      </c>
      <c r="W5" t="str">
        <f>LOOKUP(I5,'[1]Davide'!$A$5:$A$40)</f>
        <v>FREY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6.5</v>
      </c>
      <c r="D6" s="20"/>
      <c r="E6" s="20"/>
      <c r="F6" s="105"/>
      <c r="G6" s="106"/>
      <c r="H6" s="27">
        <v>2</v>
      </c>
      <c r="I6" s="30" t="s">
        <v>72</v>
      </c>
      <c r="J6" s="13">
        <v>7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MODESTO</v>
      </c>
      <c r="U6">
        <f aca="true" t="shared" si="1" ref="U6:U24">IF(T6=B6,1,0)</f>
        <v>1</v>
      </c>
      <c r="W6" t="str">
        <f>LOOKUP(I6,'[1]Davide'!$C$5:$C$40)</f>
        <v>MAICON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</v>
      </c>
      <c r="D7" s="20"/>
      <c r="E7" s="20"/>
      <c r="F7" s="105"/>
      <c r="G7" s="106"/>
      <c r="H7" s="28">
        <v>3</v>
      </c>
      <c r="I7" s="26" t="s">
        <v>73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NATALI</v>
      </c>
      <c r="U7">
        <f t="shared" si="1"/>
        <v>1</v>
      </c>
      <c r="W7" t="str">
        <f>LOOKUP(I7,'[1]Davide'!$C$5:$C$40)</f>
        <v>CORDOBA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/>
      <c r="E8" s="20"/>
      <c r="F8" s="105"/>
      <c r="G8" s="106"/>
      <c r="H8" s="28">
        <v>4</v>
      </c>
      <c r="I8" s="26" t="s">
        <v>74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LOOKUP(B8,'[1]Claudio'!$C$5:$C$40)</f>
        <v>BUSCE'</v>
      </c>
      <c r="U8">
        <f t="shared" si="1"/>
        <v>1</v>
      </c>
      <c r="W8" t="str">
        <f>LOOKUP(I8,'[1]Davide'!$C$5:$C$40)</f>
        <v>BARZAGLI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 t="s">
        <v>128</v>
      </c>
      <c r="D9" s="20"/>
      <c r="E9" s="20"/>
      <c r="F9" s="105"/>
      <c r="G9" s="106"/>
      <c r="H9" s="28">
        <v>5</v>
      </c>
      <c r="I9" s="26" t="s">
        <v>75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CANINI</v>
      </c>
      <c r="U9">
        <f t="shared" si="1"/>
        <v>1</v>
      </c>
      <c r="W9" t="str">
        <f>LOOKUP(I9,'[1]Davide'!$C$5:$C$40)</f>
        <v>ZAPATA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>
        <v>1</v>
      </c>
      <c r="E10" s="20"/>
      <c r="F10" s="105"/>
      <c r="G10" s="106"/>
      <c r="H10" s="28">
        <v>6</v>
      </c>
      <c r="I10" s="26" t="s">
        <v>76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CORINI</v>
      </c>
      <c r="U10">
        <f t="shared" si="1"/>
        <v>1</v>
      </c>
      <c r="W10" t="str">
        <f>LOOKUP(I10,'[1]Davide'!$E$5:$E$40)</f>
        <v>TONETTO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</v>
      </c>
      <c r="D11" s="20"/>
      <c r="E11" s="20"/>
      <c r="F11" s="107"/>
      <c r="G11" s="108"/>
      <c r="H11" s="28">
        <v>7</v>
      </c>
      <c r="I11" s="26" t="s">
        <v>77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SAMMARCO</v>
      </c>
      <c r="U11">
        <f t="shared" si="1"/>
        <v>1</v>
      </c>
      <c r="W11" t="str">
        <f>LOOKUP(I11,'[1]Davide'!$E$5:$E$40)</f>
        <v>LIVERANI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</v>
      </c>
      <c r="D12" s="20"/>
      <c r="E12" s="20"/>
      <c r="F12" s="38">
        <f>E70</f>
        <v>65</v>
      </c>
      <c r="G12" s="36">
        <f>L70</f>
        <v>72</v>
      </c>
      <c r="H12" s="19">
        <v>8</v>
      </c>
      <c r="I12" s="26" t="s">
        <v>78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LOOKUP(B12,'[1]Claudio'!$E$5:$E$40)</f>
        <v>VIGIANI</v>
      </c>
      <c r="U12">
        <f t="shared" si="1"/>
        <v>1</v>
      </c>
      <c r="W12" t="str">
        <f>LOOKUP(I12,'[1]Davide'!$E$5:$E$40)</f>
        <v>BRIGHI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79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LOOKUP(B13,'[1]Claudio'!$E$5:$E$40)</f>
        <v>DESSENA</v>
      </c>
      <c r="U13">
        <f t="shared" si="1"/>
        <v>1</v>
      </c>
      <c r="W13" t="str">
        <f>LOOKUP(I13,'[1]Davide'!$E$5:$E$40)</f>
        <v>BOLANO</v>
      </c>
      <c r="X13">
        <f t="shared" si="0"/>
        <v>0</v>
      </c>
    </row>
    <row r="14" spans="1:24" ht="20.25">
      <c r="A14" s="19">
        <v>10</v>
      </c>
      <c r="B14" s="26" t="s">
        <v>61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80</v>
      </c>
      <c r="J14" s="13">
        <v>7.5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LOOKUP(B14,'[1]Claudio'!$I$5:$I$40)</f>
        <v>MACCARONE</v>
      </c>
      <c r="U14">
        <f t="shared" si="1"/>
        <v>1</v>
      </c>
      <c r="W14" t="str">
        <f>LOOKUP(I14,'[1]Davide'!$I$5:$I$40)</f>
        <v>MUTU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6</v>
      </c>
      <c r="D15" s="21">
        <v>1</v>
      </c>
      <c r="E15" s="21"/>
      <c r="F15" s="85"/>
      <c r="G15" s="86"/>
      <c r="H15" s="28">
        <v>11</v>
      </c>
      <c r="I15" s="29" t="s">
        <v>81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LOOKUP(B15,'[1]Claudio'!$I$5:$I$40)</f>
        <v>QUAGLIARELLA</v>
      </c>
      <c r="U15">
        <f t="shared" si="1"/>
        <v>1</v>
      </c>
      <c r="W15" t="str">
        <f>LOOKUP(I15,'[1]Davide'!$I$5:$I$40)</f>
        <v>CRESPO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6</v>
      </c>
      <c r="D17" s="22">
        <v>-1</v>
      </c>
      <c r="E17" s="22"/>
      <c r="F17" s="85"/>
      <c r="G17" s="86"/>
      <c r="H17" s="28">
        <v>12</v>
      </c>
      <c r="I17" s="25" t="s">
        <v>82</v>
      </c>
      <c r="J17" s="15" t="s">
        <v>128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MANNINGER</v>
      </c>
      <c r="U17">
        <f t="shared" si="1"/>
        <v>1</v>
      </c>
      <c r="W17" t="str">
        <f>LOOKUP(I17,'[1]Davide'!$A$5:$A$40)</f>
        <v>LUPATELLI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5</v>
      </c>
      <c r="D18" s="20">
        <v>-2</v>
      </c>
      <c r="E18" s="20"/>
      <c r="F18" s="85"/>
      <c r="G18" s="86"/>
      <c r="H18" s="28">
        <v>13</v>
      </c>
      <c r="I18" s="26" t="s">
        <v>83</v>
      </c>
      <c r="J18" s="13">
        <v>7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DE SANCTIS</v>
      </c>
      <c r="U18">
        <f t="shared" si="1"/>
        <v>1</v>
      </c>
      <c r="W18" t="str">
        <f>LOOKUP(I18,'[1]Davide'!$A$5:$A$40)</f>
        <v>PANTANELLI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6</v>
      </c>
      <c r="D19" s="20"/>
      <c r="E19" s="20"/>
      <c r="F19" s="85"/>
      <c r="G19" s="86"/>
      <c r="H19" s="16">
        <v>14</v>
      </c>
      <c r="I19" s="26" t="s">
        <v>84</v>
      </c>
      <c r="J19" s="13">
        <v>7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TALAMONTI</v>
      </c>
      <c r="U19">
        <f t="shared" si="1"/>
        <v>1</v>
      </c>
      <c r="W19" t="str">
        <f>LOOKUP(I19,'[1]Davide'!$C$5:$C$40)</f>
        <v>ARONICA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6</v>
      </c>
      <c r="D20" s="20"/>
      <c r="E20" s="20"/>
      <c r="F20" s="85"/>
      <c r="G20" s="86"/>
      <c r="H20" s="28">
        <v>15</v>
      </c>
      <c r="I20" s="26" t="s">
        <v>85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TOSTO</v>
      </c>
      <c r="U20">
        <f t="shared" si="1"/>
        <v>1</v>
      </c>
      <c r="W20" t="str">
        <f>LOOKUP(I20,'[1]Davide'!$C$5:$C$40)</f>
        <v>ZAURI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</v>
      </c>
      <c r="D21" s="20"/>
      <c r="E21" s="20"/>
      <c r="F21" s="85"/>
      <c r="G21" s="86"/>
      <c r="H21" s="16">
        <v>16</v>
      </c>
      <c r="I21" s="26" t="s">
        <v>86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PIRLO</v>
      </c>
      <c r="U21">
        <f t="shared" si="1"/>
        <v>1</v>
      </c>
      <c r="W21" t="str">
        <f>LOOKUP(I21,'[1]Davide'!$E$5:$E$40)</f>
        <v>SIMPLICIO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</v>
      </c>
      <c r="D22" s="20"/>
      <c r="E22" s="20"/>
      <c r="F22" s="85"/>
      <c r="G22" s="86"/>
      <c r="H22" s="28">
        <v>17</v>
      </c>
      <c r="I22" s="26" t="s">
        <v>87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BOUDIANSKY</v>
      </c>
      <c r="U22">
        <f t="shared" si="1"/>
        <v>1</v>
      </c>
      <c r="W22" t="str">
        <f>LOOKUP(I22,'[1]Davide'!$E$5:$E$40)</f>
        <v>BAIOCCO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6</v>
      </c>
      <c r="D23" s="20"/>
      <c r="E23" s="20"/>
      <c r="F23" s="85"/>
      <c r="G23" s="86"/>
      <c r="H23" s="40">
        <v>18</v>
      </c>
      <c r="I23" s="26" t="s">
        <v>88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DI NATALE</v>
      </c>
      <c r="U23">
        <f t="shared" si="1"/>
        <v>1</v>
      </c>
      <c r="W23" t="str">
        <f>LOOKUP(I23,'[1]Davide'!$I$5:$I$40)</f>
        <v>ASAMOAH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7</v>
      </c>
      <c r="D24" s="20">
        <v>1</v>
      </c>
      <c r="E24" s="20"/>
      <c r="F24" s="87"/>
      <c r="G24" s="88"/>
      <c r="H24" s="41">
        <v>19</v>
      </c>
      <c r="I24" s="26" t="s">
        <v>89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PAOLUCCI</v>
      </c>
      <c r="U24">
        <f t="shared" si="1"/>
        <v>1</v>
      </c>
      <c r="W24" t="str">
        <f>LOOKUP(I24,'[1]Davide'!$I$5:$I$40)</f>
        <v>MASCARA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LOOKUP(B10,'[1]Claudio'!$G$5:$G$40)</f>
        <v>#N/A</v>
      </c>
      <c r="U26" t="e">
        <f aca="true" t="shared" si="3" ref="U26:U31">IF(T26=B10,1,0)</f>
        <v>#N/A</v>
      </c>
      <c r="W26" t="str">
        <f>LOOKUP(I10,'[1]Davide'!$G$5:$G$40)</f>
        <v>COZZA</v>
      </c>
      <c r="X26">
        <f aca="true" t="shared" si="4" ref="X26:X31">IF(W26=I10,1,0)</f>
        <v>0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DEL NERO</v>
      </c>
      <c r="U27">
        <f t="shared" si="3"/>
        <v>0</v>
      </c>
      <c r="W27" t="str">
        <f>LOOKUP(I11,'[1]Davide'!$G$5:$G$40)</f>
        <v>COZZA</v>
      </c>
      <c r="X27">
        <f t="shared" si="4"/>
        <v>0</v>
      </c>
    </row>
    <row r="28" spans="7:24" ht="12.75">
      <c r="G28" s="1"/>
      <c r="T28" t="str">
        <f>LOOKUP(B12,'[1]Claudio'!$G$5:$G$40)</f>
        <v>DEL NERO</v>
      </c>
      <c r="U28">
        <f t="shared" si="3"/>
        <v>0</v>
      </c>
      <c r="W28" t="str">
        <f>LOOKUP(I12,'[1]Davide'!$G$5:$G$40)</f>
        <v>BRIENZA</v>
      </c>
      <c r="X28">
        <f t="shared" si="4"/>
        <v>0</v>
      </c>
    </row>
    <row r="29" spans="7:24" ht="12.75">
      <c r="G29" s="1"/>
      <c r="T29" t="str">
        <f>LOOKUP(B13,'[1]Claudio'!$G$5:$G$40)</f>
        <v>DEL NERO</v>
      </c>
      <c r="U29">
        <f t="shared" si="3"/>
        <v>0</v>
      </c>
      <c r="W29" t="str">
        <f>LOOKUP(I13,'[1]Davide'!$G$5:$G$40)</f>
        <v>BRIENZA</v>
      </c>
      <c r="X29">
        <f t="shared" si="4"/>
        <v>1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LOOKUP(B21,'[1]Claudio'!$G$5:$G$40)</f>
        <v>DEL NERO</v>
      </c>
      <c r="U32">
        <f>IF(T32=B21,1,0)</f>
        <v>0</v>
      </c>
      <c r="W32" t="str">
        <f>LOOKUP(I21,'[1]Davide'!$G$5:$G$40)</f>
        <v>COZZA</v>
      </c>
      <c r="X32">
        <f>IF(W32=I21,1,0)</f>
        <v>0</v>
      </c>
    </row>
    <row r="33" spans="7:24" ht="12.75">
      <c r="G33" s="1"/>
      <c r="T33" t="e">
        <f>LOOKUP(B22,'[1]Claudio'!$G$5:$G$40)</f>
        <v>#N/A</v>
      </c>
      <c r="U33" t="e">
        <f>IF(T33=B22,1,0)</f>
        <v>#N/A</v>
      </c>
      <c r="W33" t="e">
        <f>LOOKUP(I22,'[1]Davide'!$G$5:$G$40)</f>
        <v>#N/A</v>
      </c>
      <c r="X33" t="e">
        <f>IF(W33=I22,1,0)</f>
        <v>#N/A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e">
        <f>LOOKUP(I23,'[1]Davide'!$G$5:$G$40)</f>
        <v>#N/A</v>
      </c>
      <c r="X34" t="e">
        <f>IF(W34=I23,1,0)</f>
        <v>#N/A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0.5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8</v>
      </c>
      <c r="I52" s="2"/>
      <c r="J52" s="2">
        <f aca="true" t="shared" si="9" ref="J52:J61">IF(H52="sv",0,H52)</f>
        <v>8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18.5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27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24.5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 t="str">
        <f t="shared" si="5"/>
        <v>sv</v>
      </c>
      <c r="B55" s="2"/>
      <c r="C55" s="2">
        <f t="shared" si="7"/>
        <v>0</v>
      </c>
      <c r="D55" s="2">
        <f t="shared" si="8"/>
        <v>0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0.5</v>
      </c>
      <c r="O59" s="8"/>
      <c r="P59" s="2">
        <f>L70-64.5</f>
        <v>7.5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0.16666666666666666</v>
      </c>
      <c r="O60" s="8"/>
      <c r="P60" s="2">
        <f>IF(P59&lt;0,0,P59/3)</f>
        <v>2.5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14.5</v>
      </c>
      <c r="N61" s="2">
        <f>CEILING(N60,1)</f>
        <v>1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14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12.5</v>
      </c>
      <c r="N62" s="12">
        <f>IF(N59=-64.5," ",N61)</f>
        <v>1</v>
      </c>
      <c r="O62" s="8"/>
      <c r="P62" s="12">
        <f>IF(P59=-64.5," ",P61)</f>
        <v>3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7</v>
      </c>
      <c r="K63" s="5"/>
      <c r="L63" s="2"/>
      <c r="N63" s="12">
        <f>IF(E70=0,"",N62)</f>
        <v>1</v>
      </c>
      <c r="O63" s="8"/>
      <c r="P63" s="12">
        <f>IF(L70=0,"",P62)</f>
        <v>3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>
        <f t="shared" si="6"/>
        <v>7</v>
      </c>
      <c r="I64" s="2"/>
      <c r="J64" s="2">
        <f>IF(H64="sv",0,H64)</f>
        <v>7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7</v>
      </c>
      <c r="I65" s="2"/>
      <c r="J65" s="4">
        <f>IF(H65="sv",J66,H65)</f>
        <v>7</v>
      </c>
      <c r="K65" s="4">
        <f>SUM(H65:H66)</f>
        <v>13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0.5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</v>
      </c>
      <c r="E67" s="6">
        <f>IF(E52=4,E53,E54)</f>
        <v>24.5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</v>
      </c>
      <c r="L67" s="6">
        <f>IF(L52=4,L53,L54)</f>
        <v>27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25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25.5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14</v>
      </c>
      <c r="E69" s="6">
        <f>IF(E60=2,E61,E62)</f>
        <v>15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12.5</v>
      </c>
      <c r="L69" s="6">
        <f>IF(L60=2,L61,L62)</f>
        <v>14.5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65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72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57"/>
      <c r="D2" s="57"/>
      <c r="E2" s="57"/>
      <c r="F2" s="57"/>
      <c r="G2" s="57"/>
      <c r="H2" s="57"/>
      <c r="I2" s="56" t="str">
        <f>IF(X1=19,"ok",IF(I5="","","controlla"))</f>
        <v>ok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7</v>
      </c>
      <c r="B3" s="109"/>
      <c r="C3" s="109"/>
      <c r="D3" s="109"/>
      <c r="E3" s="109"/>
      <c r="F3" s="39">
        <f>N63</f>
        <v>1</v>
      </c>
      <c r="G3" s="37">
        <f>P63</f>
        <v>3</v>
      </c>
      <c r="H3" s="110" t="s">
        <v>10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109</v>
      </c>
      <c r="C5" s="13">
        <v>5</v>
      </c>
      <c r="D5" s="20">
        <v>-3</v>
      </c>
      <c r="E5" s="20"/>
      <c r="F5" s="89"/>
      <c r="G5" s="90"/>
      <c r="H5" s="27">
        <v>1</v>
      </c>
      <c r="I5" s="30" t="s">
        <v>90</v>
      </c>
      <c r="J5" s="13">
        <v>5.5</v>
      </c>
      <c r="K5" s="20">
        <v>-2</v>
      </c>
      <c r="L5" s="20"/>
      <c r="M5" s="10"/>
      <c r="N5" s="17"/>
      <c r="O5" s="73"/>
      <c r="P5" s="73"/>
      <c r="Q5" s="73"/>
      <c r="R5" s="9"/>
      <c r="S5" s="9"/>
      <c r="T5" t="str">
        <f>LOOKUP(B5,'[1]Leonardo'!$A$5:$A$40)</f>
        <v>CURCI</v>
      </c>
      <c r="U5">
        <f>IF(T5=B5,1,0)</f>
        <v>1</v>
      </c>
      <c r="W5" t="str">
        <f>LOOKUP(I5,'[1]Mirko'!$A$5:$A$40)</f>
        <v>BERNI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112</v>
      </c>
      <c r="C6" s="13">
        <v>6</v>
      </c>
      <c r="D6" s="20"/>
      <c r="E6" s="20"/>
      <c r="F6" s="91"/>
      <c r="G6" s="92"/>
      <c r="H6" s="27">
        <v>2</v>
      </c>
      <c r="I6" s="30" t="s">
        <v>91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LOOKUP(I6,'[1]Mirko'!$C$5:$C$40)</f>
        <v>COMOTTO</v>
      </c>
      <c r="X6">
        <f t="shared" si="0"/>
        <v>1</v>
      </c>
    </row>
    <row r="7" spans="1:24" ht="18" customHeight="1">
      <c r="A7" s="19">
        <v>3</v>
      </c>
      <c r="B7" s="26" t="s">
        <v>113</v>
      </c>
      <c r="C7" s="13">
        <v>6</v>
      </c>
      <c r="D7" s="20"/>
      <c r="E7" s="20"/>
      <c r="F7" s="91"/>
      <c r="G7" s="92"/>
      <c r="H7" s="28">
        <v>3</v>
      </c>
      <c r="I7" s="26" t="s">
        <v>92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GALANTE</v>
      </c>
      <c r="U7">
        <f t="shared" si="1"/>
        <v>1</v>
      </c>
      <c r="W7" t="str">
        <f>LOOKUP(I7,'[1]Mirko'!$C$5:$C$40)</f>
        <v>BERTOTTO</v>
      </c>
      <c r="X7">
        <f t="shared" si="0"/>
        <v>1</v>
      </c>
    </row>
    <row r="8" spans="1:24" ht="18" customHeight="1">
      <c r="A8" s="19">
        <v>4</v>
      </c>
      <c r="B8" s="26" t="s">
        <v>114</v>
      </c>
      <c r="C8" s="13">
        <v>7</v>
      </c>
      <c r="D8" s="20"/>
      <c r="E8" s="20"/>
      <c r="F8" s="91"/>
      <c r="G8" s="92"/>
      <c r="H8" s="28">
        <v>4</v>
      </c>
      <c r="I8" s="26" t="s">
        <v>93</v>
      </c>
      <c r="J8" s="13">
        <v>6</v>
      </c>
      <c r="K8" s="20">
        <v>1</v>
      </c>
      <c r="L8" s="20"/>
      <c r="M8" s="10"/>
      <c r="N8" s="23"/>
      <c r="O8" s="74"/>
      <c r="P8" s="74"/>
      <c r="Q8" s="74"/>
      <c r="R8" s="9"/>
      <c r="S8" s="9"/>
      <c r="T8" t="str">
        <f>LOOKUP(B8,'[1]Leonardo'!$C$5:$C$40)</f>
        <v>UJIFALUSI</v>
      </c>
      <c r="U8">
        <f t="shared" si="1"/>
        <v>1</v>
      </c>
      <c r="W8" t="str">
        <f>LOOKUP(I8,'[1]Mirko'!$C$5:$C$40)</f>
        <v>MATERAZZI</v>
      </c>
      <c r="X8">
        <f t="shared" si="0"/>
        <v>1</v>
      </c>
    </row>
    <row r="9" spans="1:24" ht="18" customHeight="1">
      <c r="A9" s="19">
        <v>5</v>
      </c>
      <c r="B9" s="26" t="s">
        <v>115</v>
      </c>
      <c r="C9" s="13" t="s">
        <v>128</v>
      </c>
      <c r="D9" s="20"/>
      <c r="E9" s="20"/>
      <c r="F9" s="91"/>
      <c r="G9" s="92"/>
      <c r="H9" s="28">
        <v>5</v>
      </c>
      <c r="I9" s="26" t="s">
        <v>94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GROSSO</v>
      </c>
      <c r="U9">
        <f t="shared" si="1"/>
        <v>1</v>
      </c>
      <c r="W9" t="str">
        <f>LOOKUP(I9,'[1]Mirko'!$C$5:$C$40)</f>
        <v>DAINELLI</v>
      </c>
      <c r="X9">
        <f t="shared" si="0"/>
        <v>1</v>
      </c>
    </row>
    <row r="10" spans="1:24" ht="18" customHeight="1">
      <c r="A10" s="19">
        <v>6</v>
      </c>
      <c r="B10" s="26" t="s">
        <v>116</v>
      </c>
      <c r="C10" s="13">
        <v>7</v>
      </c>
      <c r="D10" s="20"/>
      <c r="E10" s="20"/>
      <c r="F10" s="91"/>
      <c r="G10" s="92"/>
      <c r="H10" s="28">
        <v>6</v>
      </c>
      <c r="I10" s="26" t="s">
        <v>95</v>
      </c>
      <c r="J10" s="13" t="s">
        <v>128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PERROTTA</v>
      </c>
      <c r="U10">
        <f t="shared" si="1"/>
        <v>1</v>
      </c>
      <c r="W10" t="str">
        <f>LOOKUP(I10,'[1]Mirko'!$E$5:$E$40)</f>
        <v>ANTONINI</v>
      </c>
      <c r="X10">
        <f t="shared" si="0"/>
        <v>1</v>
      </c>
    </row>
    <row r="11" spans="1:24" ht="18">
      <c r="A11" s="19">
        <v>7</v>
      </c>
      <c r="B11" s="26" t="s">
        <v>117</v>
      </c>
      <c r="C11" s="13">
        <v>6</v>
      </c>
      <c r="D11" s="20"/>
      <c r="E11" s="20"/>
      <c r="F11" s="93"/>
      <c r="G11" s="94"/>
      <c r="H11" s="28">
        <v>7</v>
      </c>
      <c r="I11" s="26" t="s">
        <v>96</v>
      </c>
      <c r="J11" s="13">
        <v>7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MUTARELLI</v>
      </c>
      <c r="U11">
        <f t="shared" si="1"/>
        <v>1</v>
      </c>
      <c r="W11" t="str">
        <f>LOOKUP(I11,'[1]Mirko'!$E$5:$E$40)</f>
        <v>MANCINI</v>
      </c>
      <c r="X11">
        <f t="shared" si="0"/>
        <v>1</v>
      </c>
    </row>
    <row r="12" spans="1:24" ht="18">
      <c r="A12" s="19">
        <v>8</v>
      </c>
      <c r="B12" s="26" t="s">
        <v>118</v>
      </c>
      <c r="C12" s="13">
        <v>6.5</v>
      </c>
      <c r="D12" s="20">
        <v>1</v>
      </c>
      <c r="E12" s="20"/>
      <c r="F12" s="38">
        <f>E70</f>
        <v>66.5</v>
      </c>
      <c r="G12" s="36">
        <f>L70</f>
        <v>72.5</v>
      </c>
      <c r="H12" s="19">
        <v>8</v>
      </c>
      <c r="I12" s="26" t="s">
        <v>97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SIVOK</v>
      </c>
      <c r="U12">
        <f t="shared" si="1"/>
        <v>1</v>
      </c>
      <c r="W12" t="str">
        <f>LOOKUP(I12,'[1]Mirko'!$E$5:$E$40)</f>
        <v>STANKOVIC</v>
      </c>
      <c r="X12">
        <f t="shared" si="0"/>
        <v>1</v>
      </c>
    </row>
    <row r="13" spans="1:24" ht="18">
      <c r="A13" s="19">
        <v>9</v>
      </c>
      <c r="B13" s="26" t="s">
        <v>119</v>
      </c>
      <c r="C13" s="13">
        <v>5.5</v>
      </c>
      <c r="D13" s="20"/>
      <c r="E13" s="20"/>
      <c r="F13" s="82" t="s">
        <v>3</v>
      </c>
      <c r="G13" s="82"/>
      <c r="H13" s="19">
        <v>9</v>
      </c>
      <c r="I13" s="26" t="s">
        <v>98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PALOMBO</v>
      </c>
      <c r="U13">
        <f t="shared" si="1"/>
        <v>1</v>
      </c>
      <c r="W13" t="str">
        <f>LOOKUP(I13,'[1]Mirko'!$E$5:$E$40)</f>
        <v>MUNTARI</v>
      </c>
      <c r="X13">
        <f t="shared" si="0"/>
        <v>0</v>
      </c>
    </row>
    <row r="14" spans="1:24" ht="20.25">
      <c r="A14" s="19">
        <v>10</v>
      </c>
      <c r="B14" s="26" t="s">
        <v>120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99</v>
      </c>
      <c r="J14" s="13">
        <v>6.5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ROCCHI</v>
      </c>
      <c r="U14">
        <f t="shared" si="1"/>
        <v>1</v>
      </c>
      <c r="W14" t="str">
        <f>LOOKUP(I14,'[1]Mirko'!$I$5:$I$40)</f>
        <v>BUDAN</v>
      </c>
      <c r="X14">
        <f t="shared" si="0"/>
        <v>1</v>
      </c>
    </row>
    <row r="15" spans="1:24" ht="20.25">
      <c r="A15" s="32">
        <v>11</v>
      </c>
      <c r="B15" s="29" t="s">
        <v>121</v>
      </c>
      <c r="C15" s="14">
        <v>5</v>
      </c>
      <c r="D15" s="21"/>
      <c r="E15" s="21"/>
      <c r="F15" s="85"/>
      <c r="G15" s="86"/>
      <c r="H15" s="28">
        <v>11</v>
      </c>
      <c r="I15" s="29" t="s">
        <v>100</v>
      </c>
      <c r="J15" s="14">
        <v>7.5</v>
      </c>
      <c r="K15" s="21">
        <v>1</v>
      </c>
      <c r="L15" s="21"/>
      <c r="M15" s="10"/>
      <c r="N15" s="72"/>
      <c r="O15" s="72"/>
      <c r="P15" s="72"/>
      <c r="Q15" s="10"/>
      <c r="R15" s="9"/>
      <c r="S15" s="9"/>
      <c r="T15" t="str">
        <f>LOOKUP(B15,'[1]Leonardo'!$I$5:$I$40)</f>
        <v>BOGDANI</v>
      </c>
      <c r="U15">
        <f t="shared" si="1"/>
        <v>1</v>
      </c>
      <c r="W15" t="str">
        <f>LOOKUP(I15,'[1]Mirko'!$I$5:$I$40)</f>
        <v>AMORUSO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110</v>
      </c>
      <c r="C17" s="15" t="s">
        <v>128</v>
      </c>
      <c r="D17" s="22"/>
      <c r="E17" s="22"/>
      <c r="F17" s="85"/>
      <c r="G17" s="86"/>
      <c r="H17" s="28">
        <v>12</v>
      </c>
      <c r="I17" s="25" t="s">
        <v>101</v>
      </c>
      <c r="J17" s="15">
        <v>6.5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MANITTA</v>
      </c>
      <c r="U17">
        <f t="shared" si="1"/>
        <v>1</v>
      </c>
      <c r="W17" t="str">
        <f>LOOKUP(I17,'[1]Mirko'!$A$5:$A$40)</f>
        <v>FONTANA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111</v>
      </c>
      <c r="C18" s="13">
        <v>6</v>
      </c>
      <c r="D18" s="20">
        <v>-2</v>
      </c>
      <c r="E18" s="20">
        <v>1</v>
      </c>
      <c r="F18" s="85"/>
      <c r="G18" s="86"/>
      <c r="H18" s="28">
        <v>13</v>
      </c>
      <c r="I18" s="26" t="s">
        <v>102</v>
      </c>
      <c r="J18" s="13">
        <v>5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AMELIA</v>
      </c>
      <c r="U18">
        <f t="shared" si="1"/>
        <v>1</v>
      </c>
      <c r="W18" t="str">
        <f>LOOKUP(I18,'[1]Mirko'!$A$5:$A$40)</f>
        <v>SQUIZZI</v>
      </c>
      <c r="X18">
        <f t="shared" si="2"/>
        <v>1</v>
      </c>
    </row>
    <row r="19" spans="1:24" ht="18">
      <c r="A19" s="19">
        <v>14</v>
      </c>
      <c r="B19" s="26" t="s">
        <v>122</v>
      </c>
      <c r="C19" s="13">
        <v>6.5</v>
      </c>
      <c r="D19" s="20"/>
      <c r="E19" s="20"/>
      <c r="F19" s="85"/>
      <c r="G19" s="86"/>
      <c r="H19" s="16">
        <v>14</v>
      </c>
      <c r="I19" s="26" t="s">
        <v>103</v>
      </c>
      <c r="J19" s="13" t="s">
        <v>128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MOLINARO</v>
      </c>
      <c r="U19">
        <f t="shared" si="1"/>
        <v>1</v>
      </c>
      <c r="W19" t="str">
        <f>LOOKUP(I19,'[1]Mirko'!$C$5:$C$40)</f>
        <v>KROLDRUP</v>
      </c>
      <c r="X19">
        <f t="shared" si="2"/>
        <v>1</v>
      </c>
    </row>
    <row r="20" spans="1:24" ht="18">
      <c r="A20" s="33">
        <v>15</v>
      </c>
      <c r="B20" s="26" t="s">
        <v>123</v>
      </c>
      <c r="C20" s="13">
        <v>5.5</v>
      </c>
      <c r="D20" s="20"/>
      <c r="E20" s="20"/>
      <c r="F20" s="85"/>
      <c r="G20" s="86"/>
      <c r="H20" s="28">
        <v>15</v>
      </c>
      <c r="I20" s="26" t="s">
        <v>104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DI LORETO</v>
      </c>
      <c r="U20">
        <f t="shared" si="1"/>
        <v>1</v>
      </c>
      <c r="W20" t="str">
        <f>LOOKUP(I20,'[1]Mirko'!$C$5:$C$40)</f>
        <v>FRANCESCHINI</v>
      </c>
      <c r="X20">
        <f t="shared" si="2"/>
        <v>1</v>
      </c>
    </row>
    <row r="21" spans="1:24" ht="18">
      <c r="A21" s="34">
        <v>16</v>
      </c>
      <c r="B21" s="26" t="s">
        <v>124</v>
      </c>
      <c r="C21" s="13">
        <v>6</v>
      </c>
      <c r="D21" s="20"/>
      <c r="E21" s="20"/>
      <c r="F21" s="85"/>
      <c r="G21" s="86"/>
      <c r="H21" s="16">
        <v>16</v>
      </c>
      <c r="I21" s="26" t="s">
        <v>105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PERRULLI</v>
      </c>
      <c r="U21">
        <f t="shared" si="1"/>
        <v>0</v>
      </c>
      <c r="W21" t="str">
        <f>LOOKUP(I21,'[1]Mirko'!$E$5:$E$40)</f>
        <v>CONTI</v>
      </c>
      <c r="X21">
        <f t="shared" si="2"/>
        <v>1</v>
      </c>
    </row>
    <row r="22" spans="1:24" ht="18">
      <c r="A22" s="19">
        <v>17</v>
      </c>
      <c r="B22" s="26" t="s">
        <v>125</v>
      </c>
      <c r="C22" s="13">
        <v>5.5</v>
      </c>
      <c r="D22" s="20"/>
      <c r="E22" s="20"/>
      <c r="F22" s="85"/>
      <c r="G22" s="86"/>
      <c r="H22" s="28">
        <v>17</v>
      </c>
      <c r="I22" s="26" t="s">
        <v>106</v>
      </c>
      <c r="J22" s="13">
        <v>6.5</v>
      </c>
      <c r="K22" s="20">
        <v>1</v>
      </c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PERRULLI</v>
      </c>
      <c r="U22">
        <f t="shared" si="1"/>
        <v>1</v>
      </c>
      <c r="W22" t="str">
        <f>LOOKUP(I22,'[1]Mirko'!$E$5:$E$40)</f>
        <v>MORRONE</v>
      </c>
      <c r="X22">
        <f t="shared" si="2"/>
        <v>1</v>
      </c>
    </row>
    <row r="23" spans="1:24" ht="18">
      <c r="A23" s="19">
        <v>18</v>
      </c>
      <c r="B23" s="26" t="s">
        <v>126</v>
      </c>
      <c r="C23" s="13">
        <v>5.5</v>
      </c>
      <c r="D23" s="20"/>
      <c r="E23" s="20"/>
      <c r="F23" s="85"/>
      <c r="G23" s="86"/>
      <c r="H23" s="40">
        <v>18</v>
      </c>
      <c r="I23" s="26" t="s">
        <v>107</v>
      </c>
      <c r="J23" s="13">
        <v>7</v>
      </c>
      <c r="K23" s="20">
        <v>2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ROSINA</v>
      </c>
      <c r="U23">
        <f t="shared" si="1"/>
        <v>1</v>
      </c>
      <c r="W23" t="str">
        <f>LOOKUP(I23,'[1]Mirko'!$I$5:$I$40)</f>
        <v>LUCARELLI</v>
      </c>
      <c r="X23">
        <f t="shared" si="2"/>
        <v>1</v>
      </c>
    </row>
    <row r="24" spans="1:24" ht="18">
      <c r="A24" s="35">
        <v>19</v>
      </c>
      <c r="B24" s="26" t="s">
        <v>127</v>
      </c>
      <c r="C24" s="13">
        <v>7</v>
      </c>
      <c r="D24" s="20">
        <v>1</v>
      </c>
      <c r="E24" s="20"/>
      <c r="F24" s="87"/>
      <c r="G24" s="88"/>
      <c r="H24" s="41">
        <v>19</v>
      </c>
      <c r="I24" s="26" t="s">
        <v>108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CARACCIOLO</v>
      </c>
      <c r="U24">
        <f t="shared" si="1"/>
        <v>1</v>
      </c>
      <c r="W24" t="str">
        <f>LOOKUP(I24,'[1]Mirko'!$I$5:$I$40)</f>
        <v>CORONA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e">
        <f>LOOKUP(I10,'[1]Mirko'!$G$5:$G$40)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str">
        <f>LOOKUP(I12,'[1]Mirko'!$G$5:$G$40)</f>
        <v>ROSSI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LOOKUP(I13,'[1]Mirko'!$G$5:$G$40)</f>
        <v>ROSSI</v>
      </c>
      <c r="X29">
        <f t="shared" si="4"/>
        <v>1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BAGGIO R.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LOOKUP(B15,'[1]Leonardo'!$G$5:$G$40)</f>
        <v>#N/A</v>
      </c>
      <c r="U31" t="e">
        <f t="shared" si="3"/>
        <v>#N/A</v>
      </c>
      <c r="W31" t="e">
        <f>LOOKUP(I15,'[1]Mirko'!$G$5:$G$40)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RECOBA</v>
      </c>
      <c r="U32">
        <f>IF(T32=B21,1,0)</f>
        <v>1</v>
      </c>
      <c r="W32" t="str">
        <f>LOOKUP(I21,'[1]Mirko'!$G$5:$G$40)</f>
        <v>CAPONE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LOOKUP(I22,'[1]Mirko'!$G$5:$G$40)</f>
        <v>KAKA'</v>
      </c>
      <c r="X33">
        <f>IF(W33=I22,1,0)</f>
        <v>0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str">
        <f>LOOKUP(I23,'[1]Mirko'!$G$5:$G$40)</f>
        <v>KAKA'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LOOKUP(I24,'[1]Mirko'!$G$5:$G$40)</f>
        <v>CAPONE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3.5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19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25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25.5</v>
      </c>
      <c r="F54" s="2"/>
      <c r="G54" s="2"/>
      <c r="H54" s="2">
        <f t="shared" si="6"/>
        <v>7</v>
      </c>
      <c r="I54" s="2"/>
      <c r="J54" s="2">
        <f t="shared" si="9"/>
        <v>7</v>
      </c>
      <c r="K54" s="2">
        <f t="shared" si="10"/>
        <v>1</v>
      </c>
      <c r="L54" s="2">
        <f>IF(L52=3,L53+J65,L55)</f>
        <v>0</v>
      </c>
    </row>
    <row r="55" spans="1:12" ht="12.75">
      <c r="A55" s="2" t="str">
        <f t="shared" si="5"/>
        <v>sv</v>
      </c>
      <c r="B55" s="2"/>
      <c r="C55" s="2">
        <f t="shared" si="7"/>
        <v>0</v>
      </c>
      <c r="D55" s="2">
        <f t="shared" si="8"/>
        <v>0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 t="str">
        <f t="shared" si="6"/>
        <v>sv</v>
      </c>
      <c r="I56" s="2"/>
      <c r="J56" s="2">
        <f t="shared" si="9"/>
        <v>0</v>
      </c>
      <c r="K56" s="2">
        <f t="shared" si="10"/>
        <v>0</v>
      </c>
      <c r="L56" s="4">
        <f>SUM(K56:K59)</f>
        <v>3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26</v>
      </c>
      <c r="F57" s="4"/>
      <c r="G57" s="2"/>
      <c r="H57" s="2">
        <f t="shared" si="6"/>
        <v>8</v>
      </c>
      <c r="I57" s="2"/>
      <c r="J57" s="2">
        <f t="shared" si="9"/>
        <v>8</v>
      </c>
      <c r="K57" s="2">
        <f t="shared" si="10"/>
        <v>1</v>
      </c>
      <c r="L57" s="4">
        <f>SUM(H56:H59)</f>
        <v>21</v>
      </c>
    </row>
    <row r="58" spans="1:16" ht="12.75">
      <c r="A58" s="2">
        <f t="shared" si="5"/>
        <v>7.5</v>
      </c>
      <c r="B58" s="2"/>
      <c r="C58" s="2">
        <f t="shared" si="7"/>
        <v>7.5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28</v>
      </c>
      <c r="N58" s="63" t="s">
        <v>0</v>
      </c>
      <c r="O58" s="63"/>
      <c r="P58" s="63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2</v>
      </c>
      <c r="O59" s="8"/>
      <c r="P59" s="2">
        <f>L70-64.5</f>
        <v>8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0.6666666666666666</v>
      </c>
      <c r="O60" s="8"/>
      <c r="P60" s="2">
        <f>IF(P59&lt;0,0,P59/3)</f>
        <v>2.6666666666666665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8.5</v>
      </c>
      <c r="I61" s="2"/>
      <c r="J61" s="2">
        <f t="shared" si="9"/>
        <v>8.5</v>
      </c>
      <c r="K61" s="2">
        <f t="shared" si="10"/>
        <v>1</v>
      </c>
      <c r="L61" s="4">
        <f>SUM(H60:H61)</f>
        <v>16</v>
      </c>
      <c r="N61" s="2">
        <f>CEILING(N60,1)</f>
        <v>1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15</v>
      </c>
      <c r="N62" s="12">
        <f>IF(N59=-64.5," ",N61)</f>
        <v>1</v>
      </c>
      <c r="O62" s="8"/>
      <c r="P62" s="12">
        <f>IF(P59=-64.5," ",P61)</f>
        <v>3</v>
      </c>
    </row>
    <row r="63" spans="1:16" ht="12.75">
      <c r="A63" s="2" t="str">
        <f t="shared" si="5"/>
        <v>sv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5.5</v>
      </c>
      <c r="I63" s="2"/>
      <c r="J63" s="4">
        <f>IF(H63="sv",J64,H63)</f>
        <v>5.5</v>
      </c>
      <c r="K63" s="5"/>
      <c r="L63" s="2"/>
      <c r="N63" s="12">
        <f>IF(E70=0,"",N62)</f>
        <v>1</v>
      </c>
      <c r="O63" s="8"/>
      <c r="P63" s="12">
        <f>IF(L70=0,"",P62)</f>
        <v>3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3</v>
      </c>
      <c r="I64" s="2"/>
      <c r="J64" s="2">
        <f>IF(H64="sv",0,H64)</f>
        <v>3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12</v>
      </c>
      <c r="E65" s="2"/>
      <c r="F65" s="2"/>
      <c r="G65" s="2"/>
      <c r="H65" s="2" t="str">
        <f t="shared" si="6"/>
        <v>sv</v>
      </c>
      <c r="I65" s="2"/>
      <c r="J65" s="4">
        <f>IF(H65="sv",J66,H65)</f>
        <v>6.5</v>
      </c>
      <c r="K65" s="4">
        <f>SUM(H65:H66)</f>
        <v>6.5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2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3.5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11.5</v>
      </c>
      <c r="E67" s="6">
        <f>IF(E52=4,E53,E54)</f>
        <v>25.5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14.5</v>
      </c>
      <c r="L67" s="6">
        <f>IF(L52=4,L53,L54)</f>
        <v>25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26</v>
      </c>
      <c r="F68" s="6"/>
      <c r="G68" s="2"/>
      <c r="H68" s="2">
        <f t="shared" si="6"/>
        <v>7.5</v>
      </c>
      <c r="I68" s="2"/>
      <c r="J68" s="2">
        <f>IF(H68="sv",0,H68)</f>
        <v>7.5</v>
      </c>
      <c r="K68" s="2"/>
      <c r="L68" s="6">
        <f>IF(L56=4,L57,L58)</f>
        <v>28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13.5</v>
      </c>
      <c r="E69" s="6">
        <f>IF(E60=2,E61,E62)</f>
        <v>13</v>
      </c>
      <c r="F69" s="6"/>
      <c r="G69" s="2"/>
      <c r="H69" s="2">
        <f t="shared" si="6"/>
        <v>9</v>
      </c>
      <c r="I69" s="2"/>
      <c r="J69" s="4">
        <f>IF(H69="sv",J70,H69)</f>
        <v>9</v>
      </c>
      <c r="K69" s="4">
        <f>SUM(H69:H70)</f>
        <v>15</v>
      </c>
      <c r="L69" s="6">
        <f>IF(L60=2,L61,L62)</f>
        <v>16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66.5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72.5</v>
      </c>
    </row>
  </sheetData>
  <mergeCells count="17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F5:G11"/>
    <mergeCell ref="B16:E16"/>
    <mergeCell ref="A1:L1"/>
    <mergeCell ref="N12:Q13"/>
    <mergeCell ref="N14:P14"/>
    <mergeCell ref="F13:G13"/>
    <mergeCell ref="F14:G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2007-05-28T01:20:43Z</dcterms:modified>
  <cp:category/>
  <cp:version/>
  <cp:contentType/>
  <cp:contentStatus/>
</cp:coreProperties>
</file>