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072" activeTab="0"/>
  </bookViews>
  <sheets>
    <sheet name="calcoli" sheetId="1" r:id="rId1"/>
  </sheets>
  <definedNames>
    <definedName name="FeB">'calcoli'!$M$9:$M$10</definedName>
    <definedName name="Rck">'calcoli'!$N$4:$N$7</definedName>
    <definedName name="sigma_acciaio">'calcoli'!$N$9:$N$10</definedName>
  </definedNames>
  <calcPr fullCalcOnLoad="1"/>
</workbook>
</file>

<file path=xl/comments1.xml><?xml version="1.0" encoding="utf-8"?>
<comments xmlns="http://schemas.openxmlformats.org/spreadsheetml/2006/main">
  <authors>
    <author>Poli Giancarlo</author>
    <author>Maria Angela Michelini</author>
  </authors>
  <commentList>
    <comment ref="H6" authorId="0">
      <text>
        <r>
          <rPr>
            <b/>
            <sz val="8"/>
            <rFont val="Tahoma"/>
            <family val="0"/>
          </rPr>
          <t>altezza max livello liquido</t>
        </r>
      </text>
    </comment>
    <comment ref="H7" authorId="0">
      <text>
        <r>
          <rPr>
            <b/>
            <sz val="8"/>
            <rFont val="Tahoma"/>
            <family val="0"/>
          </rPr>
          <t>peso specifico liquido</t>
        </r>
      </text>
    </comment>
    <comment ref="H8" authorId="0">
      <text>
        <r>
          <rPr>
            <b/>
            <sz val="8"/>
            <rFont val="Tahoma"/>
            <family val="0"/>
          </rPr>
          <t>peso specifico del Cemento Armato</t>
        </r>
      </text>
    </comment>
    <comment ref="J12" authorId="1">
      <text>
        <r>
          <rPr>
            <sz val="8"/>
            <rFont val="Tahoma"/>
            <family val="0"/>
          </rPr>
          <t xml:space="preserve">La sigma ammissibile viene ridotta per limitare la fessurazione e quindi le possibili infiltrazioni.
</t>
        </r>
      </text>
    </comment>
    <comment ref="H18" authorId="1">
      <text>
        <r>
          <rPr>
            <sz val="8"/>
            <rFont val="Tahoma"/>
            <family val="0"/>
          </rPr>
          <t xml:space="preserve">Percentuale di armatura compressa rispetto a quella tesa: A's/As
</t>
        </r>
      </text>
    </comment>
    <comment ref="H19" authorId="1">
      <text>
        <r>
          <rPr>
            <sz val="8"/>
            <rFont val="Tahoma"/>
            <family val="0"/>
          </rPr>
          <t xml:space="preserve">Coefficiente per il calcolo delle sezioni rettangolari in c.a. ricavato dall'opportuna tabella del prontuario.
</t>
        </r>
      </text>
    </comment>
    <comment ref="H20" authorId="1">
      <text>
        <r>
          <rPr>
            <sz val="8"/>
            <rFont val="Tahoma"/>
            <family val="0"/>
          </rPr>
          <t xml:space="preserve">Copriferro di calcolo (dal bordo esterno al baricentro dell'armatura)
</t>
        </r>
      </text>
    </comment>
    <comment ref="A52" authorId="1">
      <text>
        <r>
          <rPr>
            <sz val="8"/>
            <rFont val="Tahoma"/>
            <family val="0"/>
          </rPr>
          <t xml:space="preserve">altezza utile di calcolo della sezione
</t>
        </r>
      </text>
    </comment>
    <comment ref="A54" authorId="1">
      <text>
        <r>
          <rPr>
            <b/>
            <sz val="8"/>
            <rFont val="Tahoma"/>
            <family val="0"/>
          </rPr>
          <t>altezza utile effettiva della sezione</t>
        </r>
      </text>
    </comment>
  </commentList>
</comments>
</file>

<file path=xl/sharedStrings.xml><?xml version="1.0" encoding="utf-8"?>
<sst xmlns="http://schemas.openxmlformats.org/spreadsheetml/2006/main" count="113" uniqueCount="73">
  <si>
    <t>h</t>
  </si>
  <si>
    <t xml:space="preserve">   b</t>
  </si>
  <si>
    <t>[m]</t>
  </si>
  <si>
    <r>
      <t>g</t>
    </r>
    <r>
      <rPr>
        <b/>
        <sz val="10"/>
        <rFont val="Arial"/>
        <family val="2"/>
      </rPr>
      <t>m</t>
    </r>
  </si>
  <si>
    <t>S</t>
  </si>
  <si>
    <t>[daN]</t>
  </si>
  <si>
    <t>y</t>
  </si>
  <si>
    <t>[daN*m]</t>
  </si>
  <si>
    <t>sezione:</t>
  </si>
  <si>
    <t xml:space="preserve">s = </t>
  </si>
  <si>
    <t>[cm]</t>
  </si>
  <si>
    <t xml:space="preserve">B = </t>
  </si>
  <si>
    <r>
      <t>b</t>
    </r>
    <r>
      <rPr>
        <sz val="10"/>
        <rFont val="Arial"/>
        <family val="0"/>
      </rPr>
      <t xml:space="preserve"> =</t>
    </r>
  </si>
  <si>
    <r>
      <t xml:space="preserve">A's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* As =</t>
    </r>
  </si>
  <si>
    <t>Arm rip = 20% As =</t>
  </si>
  <si>
    <r>
      <t xml:space="preserve">&gt; calcolo </t>
    </r>
    <r>
      <rPr>
        <sz val="10"/>
        <rFont val="Symbol"/>
        <family val="1"/>
      </rPr>
      <t>t</t>
    </r>
    <r>
      <rPr>
        <sz val="10"/>
        <rFont val="Arial"/>
        <family val="0"/>
      </rPr>
      <t xml:space="preserve"> max</t>
    </r>
  </si>
  <si>
    <t>&gt; calcolo momento e taglio sulla parete a metà altezza</t>
  </si>
  <si>
    <t>&gt; momento e taglio sulla parete alla base</t>
  </si>
  <si>
    <t>PROGETTO DELL'ARMATURA</t>
  </si>
  <si>
    <r>
      <t>[daN/m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</si>
  <si>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[daN/cm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</si>
  <si>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</si>
  <si>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[cm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sz val="10"/>
        <rFont val="Arial"/>
        <family val="0"/>
      </rPr>
      <t>]</t>
    </r>
  </si>
  <si>
    <r>
      <t>[daN/m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</si>
  <si>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m</t>
  </si>
  <si>
    <t>n</t>
  </si>
  <si>
    <r>
      <t>s</t>
    </r>
    <r>
      <rPr>
        <b/>
        <vertAlign val="subscript"/>
        <sz val="10"/>
        <rFont val="Arial"/>
        <family val="2"/>
      </rPr>
      <t xml:space="preserve">s </t>
    </r>
    <r>
      <rPr>
        <b/>
        <sz val="10"/>
        <rFont val="Arial"/>
        <family val="2"/>
      </rPr>
      <t>amm</t>
    </r>
  </si>
  <si>
    <r>
      <t>y = n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/(n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+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 =</t>
    </r>
  </si>
  <si>
    <t>modello per parete di contenimento in c.a.</t>
  </si>
  <si>
    <r>
      <t>g</t>
    </r>
    <r>
      <rPr>
        <b/>
        <sz val="10"/>
        <rFont val="Arial"/>
        <family val="2"/>
      </rPr>
      <t>l</t>
    </r>
  </si>
  <si>
    <t>y = h/3 =</t>
  </si>
  <si>
    <r>
      <t>s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amm</t>
    </r>
  </si>
  <si>
    <r>
      <t>s</t>
    </r>
    <r>
      <rPr>
        <b/>
        <vertAlign val="subscript"/>
        <sz val="10"/>
        <rFont val="Arial"/>
        <family val="2"/>
      </rPr>
      <t>c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>rid</t>
    </r>
  </si>
  <si>
    <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</si>
  <si>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h *1,05 =</t>
    </r>
  </si>
  <si>
    <t>M max = S * y =</t>
  </si>
  <si>
    <t>T = S =</t>
  </si>
  <si>
    <t>a</t>
  </si>
  <si>
    <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/2 =</t>
    </r>
  </si>
  <si>
    <r>
      <t>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/2</t>
    </r>
    <r>
      <rPr>
        <sz val="10"/>
        <rFont val="Arial"/>
        <family val="0"/>
      </rPr>
      <t xml:space="preserve"> =</t>
    </r>
  </si>
  <si>
    <t>a =</t>
  </si>
  <si>
    <t>R= area triangolo =</t>
  </si>
  <si>
    <t>&gt; i dati di input vanno inseriti eclusivamente nelle caselle a sfondo azzurro</t>
  </si>
  <si>
    <t>TABELLE MATERIALI</t>
  </si>
  <si>
    <t>calcestruzzo Rck</t>
  </si>
  <si>
    <t>acciaio</t>
  </si>
  <si>
    <t>FeB38k</t>
  </si>
  <si>
    <t>FeB44k</t>
  </si>
  <si>
    <t>cls. Rck</t>
  </si>
  <si>
    <r>
      <t>riduzione %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</si>
  <si>
    <t>calcestruzzo</t>
  </si>
  <si>
    <t>Calcolo della spinta del liquido sulla parete</t>
  </si>
  <si>
    <r>
      <t xml:space="preserve">p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 xml:space="preserve">g 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* h =</t>
    </r>
  </si>
  <si>
    <r>
      <t xml:space="preserve">S max = p 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* (h/2) =</t>
    </r>
  </si>
  <si>
    <t>[daN/m]</t>
  </si>
  <si>
    <t>copriferro</t>
  </si>
  <si>
    <r>
      <t xml:space="preserve">As =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B *         =</t>
    </r>
  </si>
  <si>
    <t>h = H - copriferro =</t>
  </si>
  <si>
    <r>
      <t>a</t>
    </r>
    <r>
      <rPr>
        <sz val="10"/>
        <rFont val="Arial"/>
        <family val="0"/>
      </rPr>
      <t xml:space="preserve"> = h/        =</t>
    </r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</si>
  <si>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*         =</t>
    </r>
  </si>
  <si>
    <r>
      <t>H =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+ copriferro =</t>
    </r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</si>
  <si>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 H - copriferro =</t>
    </r>
  </si>
  <si>
    <r>
      <t>a</t>
    </r>
    <r>
      <rPr>
        <sz val="10"/>
        <rFont val="Arial"/>
        <family val="0"/>
      </rPr>
      <t xml:space="preserve"> =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        =</t>
    </r>
  </si>
  <si>
    <r>
      <t>l</t>
    </r>
    <r>
      <rPr>
        <sz val="10"/>
        <rFont val="Arial"/>
        <family val="0"/>
      </rPr>
      <t xml:space="preserve"> = copriferro/ h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0"/>
      </rPr>
      <t>=</t>
    </r>
  </si>
  <si>
    <r>
      <t>M (h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/2) =</t>
    </r>
  </si>
  <si>
    <r>
      <t>p(h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/2) =</t>
    </r>
  </si>
  <si>
    <r>
      <t>T (h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/2) =</t>
    </r>
  </si>
  <si>
    <r>
      <t>l</t>
    </r>
    <r>
      <rPr>
        <sz val="10"/>
        <rFont val="Arial"/>
        <family val="0"/>
      </rPr>
      <t xml:space="preserve"> = copriferro/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=</t>
    </r>
  </si>
  <si>
    <r>
      <t xml:space="preserve">As = 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* B *        =</t>
    </r>
  </si>
  <si>
    <r>
      <t>t</t>
    </r>
    <r>
      <rPr>
        <sz val="10"/>
        <rFont val="Arial"/>
        <family val="0"/>
      </rPr>
      <t xml:space="preserve"> max = T / (0,9 * B * 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) =</t>
    </r>
  </si>
  <si>
    <r>
      <t>t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</si>
  <si>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r>
      <t>t</t>
    </r>
    <r>
      <rPr>
        <b/>
        <sz val="10"/>
        <rFont val="Arial"/>
        <family val="2"/>
      </rPr>
      <t xml:space="preserve">c0 </t>
    </r>
  </si>
  <si>
    <r>
      <t>t</t>
    </r>
    <r>
      <rPr>
        <b/>
        <sz val="10"/>
        <rFont val="Arial"/>
        <family val="2"/>
      </rPr>
      <t>c1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</si>
</sst>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[$€-2]\ #,##0;\-[$€-2]\ #,##0"/>
    <numFmt numFmtId="177" formatCode="0.0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Tahoma"/>
      <family val="0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0" fillId="2" borderId="3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175" fontId="0" fillId="0" borderId="0" xfId="0" applyNumberFormat="1" applyAlignment="1">
      <alignment horizontal="right"/>
    </xf>
    <xf numFmtId="2" fontId="0" fillId="2" borderId="3" xfId="0" applyNumberForma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2" borderId="5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2" fontId="0" fillId="0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0" borderId="3" xfId="0" applyBorder="1" applyAlignment="1">
      <alignment horizontal="center"/>
    </xf>
    <xf numFmtId="9" fontId="0" fillId="2" borderId="3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40</xdr:row>
      <xdr:rowOff>190500</xdr:rowOff>
    </xdr:from>
    <xdr:to>
      <xdr:col>9</xdr:col>
      <xdr:colOff>333375</xdr:colOff>
      <xdr:row>44</xdr:row>
      <xdr:rowOff>104775</xdr:rowOff>
    </xdr:to>
    <xdr:grpSp>
      <xdr:nvGrpSpPr>
        <xdr:cNvPr id="1" name="Group 242"/>
        <xdr:cNvGrpSpPr>
          <a:grpSpLocks/>
        </xdr:cNvGrpSpPr>
      </xdr:nvGrpSpPr>
      <xdr:grpSpPr>
        <a:xfrm>
          <a:off x="4019550" y="7029450"/>
          <a:ext cx="1866900" cy="600075"/>
          <a:chOff x="75" y="2412"/>
          <a:chExt cx="206" cy="61"/>
        </a:xfrm>
        <a:solidFill>
          <a:srgbClr val="FFFFFF"/>
        </a:solidFill>
      </xdr:grpSpPr>
      <xdr:sp>
        <xdr:nvSpPr>
          <xdr:cNvPr id="2" name="Rectangle 91"/>
          <xdr:cNvSpPr>
            <a:spLocks/>
          </xdr:cNvSpPr>
        </xdr:nvSpPr>
        <xdr:spPr>
          <a:xfrm>
            <a:off x="75" y="2413"/>
            <a:ext cx="169" cy="4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92"/>
          <xdr:cNvSpPr>
            <a:spLocks/>
          </xdr:cNvSpPr>
        </xdr:nvSpPr>
        <xdr:spPr>
          <a:xfrm flipH="1">
            <a:off x="281" y="2412"/>
            <a:ext cx="0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93"/>
          <xdr:cNvSpPr>
            <a:spLocks/>
          </xdr:cNvSpPr>
        </xdr:nvSpPr>
        <xdr:spPr>
          <a:xfrm>
            <a:off x="75" y="2473"/>
            <a:ext cx="16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55</xdr:row>
      <xdr:rowOff>133350</xdr:rowOff>
    </xdr:from>
    <xdr:to>
      <xdr:col>3</xdr:col>
      <xdr:colOff>342900</xdr:colOff>
      <xdr:row>59</xdr:row>
      <xdr:rowOff>9525</xdr:rowOff>
    </xdr:to>
    <xdr:sp>
      <xdr:nvSpPr>
        <xdr:cNvPr id="5" name="AutoShape 99"/>
        <xdr:cNvSpPr>
          <a:spLocks/>
        </xdr:cNvSpPr>
      </xdr:nvSpPr>
      <xdr:spPr>
        <a:xfrm>
          <a:off x="2105025" y="9591675"/>
          <a:ext cx="6667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152400</xdr:rowOff>
    </xdr:from>
    <xdr:to>
      <xdr:col>3</xdr:col>
      <xdr:colOff>533400</xdr:colOff>
      <xdr:row>45</xdr:row>
      <xdr:rowOff>142875</xdr:rowOff>
    </xdr:to>
    <xdr:grpSp>
      <xdr:nvGrpSpPr>
        <xdr:cNvPr id="6" name="Group 0"/>
        <xdr:cNvGrpSpPr>
          <a:grpSpLocks/>
        </xdr:cNvGrpSpPr>
      </xdr:nvGrpSpPr>
      <xdr:grpSpPr>
        <a:xfrm>
          <a:off x="1152525" y="6181725"/>
          <a:ext cx="1209675" cy="1647825"/>
          <a:chOff x="121" y="780"/>
          <a:chExt cx="127" cy="169"/>
        </a:xfrm>
        <a:solidFill>
          <a:srgbClr val="FFFFFF"/>
        </a:solidFill>
      </xdr:grpSpPr>
      <xdr:sp>
        <xdr:nvSpPr>
          <xdr:cNvPr id="7" name="Line 80"/>
          <xdr:cNvSpPr>
            <a:spLocks/>
          </xdr:cNvSpPr>
        </xdr:nvSpPr>
        <xdr:spPr>
          <a:xfrm>
            <a:off x="139" y="782"/>
            <a:ext cx="0" cy="1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1"/>
          <xdr:cNvSpPr>
            <a:spLocks/>
          </xdr:cNvSpPr>
        </xdr:nvSpPr>
        <xdr:spPr>
          <a:xfrm>
            <a:off x="248" y="781"/>
            <a:ext cx="0" cy="155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84"/>
          <xdr:cNvSpPr>
            <a:spLocks/>
          </xdr:cNvSpPr>
        </xdr:nvSpPr>
        <xdr:spPr>
          <a:xfrm>
            <a:off x="121" y="936"/>
            <a:ext cx="38" cy="13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86"/>
          <xdr:cNvSpPr>
            <a:spLocks/>
          </xdr:cNvSpPr>
        </xdr:nvSpPr>
        <xdr:spPr>
          <a:xfrm>
            <a:off x="160" y="93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87"/>
          <xdr:cNvSpPr>
            <a:spLocks/>
          </xdr:cNvSpPr>
        </xdr:nvSpPr>
        <xdr:spPr>
          <a:xfrm flipH="1" flipV="1">
            <a:off x="139" y="780"/>
            <a:ext cx="48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447675</xdr:colOff>
      <xdr:row>5</xdr:row>
      <xdr:rowOff>47625</xdr:rowOff>
    </xdr:from>
    <xdr:to>
      <xdr:col>5</xdr:col>
      <xdr:colOff>361950</xdr:colOff>
      <xdr:row>21</xdr:row>
      <xdr:rowOff>152400</xdr:rowOff>
    </xdr:to>
    <xdr:grpSp>
      <xdr:nvGrpSpPr>
        <xdr:cNvPr id="12" name="Group 1023"/>
        <xdr:cNvGrpSpPr>
          <a:grpSpLocks/>
        </xdr:cNvGrpSpPr>
      </xdr:nvGrpSpPr>
      <xdr:grpSpPr>
        <a:xfrm>
          <a:off x="447675" y="942975"/>
          <a:ext cx="3028950" cy="2895600"/>
          <a:chOff x="34" y="109"/>
          <a:chExt cx="356" cy="319"/>
        </a:xfrm>
        <a:solidFill>
          <a:srgbClr val="FFFFFF"/>
        </a:solidFill>
      </xdr:grpSpPr>
      <xdr:sp>
        <xdr:nvSpPr>
          <xdr:cNvPr id="13" name="Line 1"/>
          <xdr:cNvSpPr>
            <a:spLocks/>
          </xdr:cNvSpPr>
        </xdr:nvSpPr>
        <xdr:spPr>
          <a:xfrm>
            <a:off x="192" y="132"/>
            <a:ext cx="4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"/>
          <xdr:cNvSpPr>
            <a:spLocks/>
          </xdr:cNvSpPr>
        </xdr:nvSpPr>
        <xdr:spPr>
          <a:xfrm>
            <a:off x="231" y="133"/>
            <a:ext cx="0" cy="2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"/>
          <xdr:cNvSpPr>
            <a:spLocks/>
          </xdr:cNvSpPr>
        </xdr:nvSpPr>
        <xdr:spPr>
          <a:xfrm flipH="1">
            <a:off x="192" y="132"/>
            <a:ext cx="0" cy="2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"/>
          <xdr:cNvSpPr>
            <a:spLocks/>
          </xdr:cNvSpPr>
        </xdr:nvSpPr>
        <xdr:spPr>
          <a:xfrm flipH="1">
            <a:off x="126" y="377"/>
            <a:ext cx="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"/>
          <xdr:cNvSpPr>
            <a:spLocks/>
          </xdr:cNvSpPr>
        </xdr:nvSpPr>
        <xdr:spPr>
          <a:xfrm>
            <a:off x="125" y="377"/>
            <a:ext cx="0" cy="3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"/>
          <xdr:cNvSpPr>
            <a:spLocks/>
          </xdr:cNvSpPr>
        </xdr:nvSpPr>
        <xdr:spPr>
          <a:xfrm>
            <a:off x="125" y="412"/>
            <a:ext cx="20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231" y="377"/>
            <a:ext cx="101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1"/>
          <xdr:cNvSpPr>
            <a:spLocks/>
          </xdr:cNvSpPr>
        </xdr:nvSpPr>
        <xdr:spPr>
          <a:xfrm>
            <a:off x="232" y="157"/>
            <a:ext cx="156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5"/>
          <xdr:cNvSpPr>
            <a:spLocks/>
          </xdr:cNvSpPr>
        </xdr:nvSpPr>
        <xdr:spPr>
          <a:xfrm>
            <a:off x="192" y="112"/>
            <a:ext cx="40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7"/>
          <xdr:cNvSpPr>
            <a:spLocks/>
          </xdr:cNvSpPr>
        </xdr:nvSpPr>
        <xdr:spPr>
          <a:xfrm flipV="1">
            <a:off x="86" y="156"/>
            <a:ext cx="0" cy="22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84" y="281"/>
            <a:ext cx="0" cy="97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96"/>
          <xdr:cNvSpPr>
            <a:spLocks/>
          </xdr:cNvSpPr>
        </xdr:nvSpPr>
        <xdr:spPr>
          <a:xfrm>
            <a:off x="340" y="37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98"/>
          <xdr:cNvSpPr>
            <a:spLocks/>
          </xdr:cNvSpPr>
        </xdr:nvSpPr>
        <xdr:spPr>
          <a:xfrm>
            <a:off x="369" y="377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001"/>
          <xdr:cNvSpPr>
            <a:spLocks/>
          </xdr:cNvSpPr>
        </xdr:nvSpPr>
        <xdr:spPr>
          <a:xfrm>
            <a:off x="340" y="412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002"/>
          <xdr:cNvSpPr>
            <a:spLocks/>
          </xdr:cNvSpPr>
        </xdr:nvSpPr>
        <xdr:spPr>
          <a:xfrm>
            <a:off x="368" y="412"/>
            <a:ext cx="1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1007"/>
          <xdr:cNvSpPr>
            <a:spLocks/>
          </xdr:cNvSpPr>
        </xdr:nvSpPr>
        <xdr:spPr>
          <a:xfrm>
            <a:off x="34" y="376"/>
            <a:ext cx="90" cy="13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1008"/>
          <xdr:cNvSpPr>
            <a:spLocks/>
          </xdr:cNvSpPr>
        </xdr:nvSpPr>
        <xdr:spPr>
          <a:xfrm>
            <a:off x="113" y="389"/>
            <a:ext cx="11" cy="39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1009"/>
          <xdr:cNvSpPr>
            <a:spLocks/>
          </xdr:cNvSpPr>
        </xdr:nvSpPr>
        <xdr:spPr>
          <a:xfrm>
            <a:off x="124" y="413"/>
            <a:ext cx="232" cy="15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1010"/>
          <xdr:cNvSpPr>
            <a:spLocks/>
          </xdr:cNvSpPr>
        </xdr:nvSpPr>
        <xdr:spPr>
          <a:xfrm>
            <a:off x="248" y="173"/>
            <a:ext cx="70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011"/>
          <xdr:cNvSpPr>
            <a:spLocks/>
          </xdr:cNvSpPr>
        </xdr:nvSpPr>
        <xdr:spPr>
          <a:xfrm>
            <a:off x="329" y="173"/>
            <a:ext cx="29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1012"/>
          <xdr:cNvSpPr>
            <a:spLocks/>
          </xdr:cNvSpPr>
        </xdr:nvSpPr>
        <xdr:spPr>
          <a:xfrm>
            <a:off x="284" y="182"/>
            <a:ext cx="63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13"/>
          <xdr:cNvSpPr>
            <a:spLocks/>
          </xdr:cNvSpPr>
        </xdr:nvSpPr>
        <xdr:spPr>
          <a:xfrm>
            <a:off x="323" y="193"/>
            <a:ext cx="24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15"/>
          <xdr:cNvSpPr>
            <a:spLocks/>
          </xdr:cNvSpPr>
        </xdr:nvSpPr>
        <xdr:spPr>
          <a:xfrm flipH="1" flipV="1">
            <a:off x="230" y="281"/>
            <a:ext cx="10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16"/>
          <xdr:cNvSpPr>
            <a:spLocks/>
          </xdr:cNvSpPr>
        </xdr:nvSpPr>
        <xdr:spPr>
          <a:xfrm>
            <a:off x="81" y="157"/>
            <a:ext cx="1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018"/>
          <xdr:cNvSpPr>
            <a:spLocks/>
          </xdr:cNvSpPr>
        </xdr:nvSpPr>
        <xdr:spPr>
          <a:xfrm>
            <a:off x="232" y="109"/>
            <a:ext cx="0" cy="1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020"/>
          <xdr:cNvSpPr>
            <a:spLocks/>
          </xdr:cNvSpPr>
        </xdr:nvSpPr>
        <xdr:spPr>
          <a:xfrm>
            <a:off x="193" y="109"/>
            <a:ext cx="0" cy="1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022"/>
          <xdr:cNvSpPr>
            <a:spLocks/>
          </xdr:cNvSpPr>
        </xdr:nvSpPr>
        <xdr:spPr>
          <a:xfrm flipH="1">
            <a:off x="377" y="282"/>
            <a:ext cx="13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52</xdr:row>
      <xdr:rowOff>47625</xdr:rowOff>
    </xdr:from>
    <xdr:to>
      <xdr:col>3</xdr:col>
      <xdr:colOff>647700</xdr:colOff>
      <xdr:row>52</xdr:row>
      <xdr:rowOff>142875</xdr:rowOff>
    </xdr:to>
    <xdr:sp>
      <xdr:nvSpPr>
        <xdr:cNvPr id="40" name="AutoShape 2"/>
        <xdr:cNvSpPr>
          <a:spLocks/>
        </xdr:cNvSpPr>
      </xdr:nvSpPr>
      <xdr:spPr>
        <a:xfrm>
          <a:off x="2171700" y="8943975"/>
          <a:ext cx="304800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86</xdr:row>
      <xdr:rowOff>133350</xdr:rowOff>
    </xdr:from>
    <xdr:to>
      <xdr:col>3</xdr:col>
      <xdr:colOff>342900</xdr:colOff>
      <xdr:row>90</xdr:row>
      <xdr:rowOff>9525</xdr:rowOff>
    </xdr:to>
    <xdr:sp>
      <xdr:nvSpPr>
        <xdr:cNvPr id="41" name="AutoShape 23"/>
        <xdr:cNvSpPr>
          <a:spLocks/>
        </xdr:cNvSpPr>
      </xdr:nvSpPr>
      <xdr:spPr>
        <a:xfrm>
          <a:off x="2105025" y="14944725"/>
          <a:ext cx="66675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72</xdr:row>
      <xdr:rowOff>47625</xdr:rowOff>
    </xdr:from>
    <xdr:to>
      <xdr:col>9</xdr:col>
      <xdr:colOff>47625</xdr:colOff>
      <xdr:row>75</xdr:row>
      <xdr:rowOff>133350</xdr:rowOff>
    </xdr:to>
    <xdr:grpSp>
      <xdr:nvGrpSpPr>
        <xdr:cNvPr id="42" name="Group 27"/>
        <xdr:cNvGrpSpPr>
          <a:grpSpLocks/>
        </xdr:cNvGrpSpPr>
      </xdr:nvGrpSpPr>
      <xdr:grpSpPr>
        <a:xfrm>
          <a:off x="3829050" y="12458700"/>
          <a:ext cx="1771650" cy="571500"/>
          <a:chOff x="75" y="2412"/>
          <a:chExt cx="206" cy="61"/>
        </a:xfrm>
        <a:solidFill>
          <a:srgbClr val="FFFFFF"/>
        </a:solidFill>
      </xdr:grpSpPr>
      <xdr:sp>
        <xdr:nvSpPr>
          <xdr:cNvPr id="43" name="Rectangle 28"/>
          <xdr:cNvSpPr>
            <a:spLocks/>
          </xdr:cNvSpPr>
        </xdr:nvSpPr>
        <xdr:spPr>
          <a:xfrm>
            <a:off x="75" y="2413"/>
            <a:ext cx="169" cy="4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29"/>
          <xdr:cNvSpPr>
            <a:spLocks/>
          </xdr:cNvSpPr>
        </xdr:nvSpPr>
        <xdr:spPr>
          <a:xfrm flipH="1">
            <a:off x="281" y="2412"/>
            <a:ext cx="0" cy="41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0"/>
          <xdr:cNvSpPr>
            <a:spLocks/>
          </xdr:cNvSpPr>
        </xdr:nvSpPr>
        <xdr:spPr>
          <a:xfrm>
            <a:off x="75" y="2473"/>
            <a:ext cx="169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66</xdr:row>
      <xdr:rowOff>152400</xdr:rowOff>
    </xdr:from>
    <xdr:to>
      <xdr:col>2</xdr:col>
      <xdr:colOff>0</xdr:colOff>
      <xdr:row>75</xdr:row>
      <xdr:rowOff>152400</xdr:rowOff>
    </xdr:to>
    <xdr:sp>
      <xdr:nvSpPr>
        <xdr:cNvPr id="46" name="Line 11"/>
        <xdr:cNvSpPr>
          <a:spLocks/>
        </xdr:cNvSpPr>
      </xdr:nvSpPr>
      <xdr:spPr>
        <a:xfrm>
          <a:off x="1219200" y="115347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67</xdr:row>
      <xdr:rowOff>0</xdr:rowOff>
    </xdr:from>
    <xdr:to>
      <xdr:col>3</xdr:col>
      <xdr:colOff>47625</xdr:colOff>
      <xdr:row>76</xdr:row>
      <xdr:rowOff>19050</xdr:rowOff>
    </xdr:to>
    <xdr:sp>
      <xdr:nvSpPr>
        <xdr:cNvPr id="47" name="Line 12"/>
        <xdr:cNvSpPr>
          <a:spLocks/>
        </xdr:cNvSpPr>
      </xdr:nvSpPr>
      <xdr:spPr>
        <a:xfrm>
          <a:off x="1876425" y="11544300"/>
          <a:ext cx="0" cy="15335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75</xdr:row>
      <xdr:rowOff>152400</xdr:rowOff>
    </xdr:from>
    <xdr:to>
      <xdr:col>2</xdr:col>
      <xdr:colOff>200025</xdr:colOff>
      <xdr:row>76</xdr:row>
      <xdr:rowOff>114300</xdr:rowOff>
    </xdr:to>
    <xdr:sp>
      <xdr:nvSpPr>
        <xdr:cNvPr id="48" name="Rectangle 13"/>
        <xdr:cNvSpPr>
          <a:spLocks/>
        </xdr:cNvSpPr>
      </xdr:nvSpPr>
      <xdr:spPr>
        <a:xfrm>
          <a:off x="1047750" y="13049250"/>
          <a:ext cx="371475" cy="123825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75</xdr:row>
      <xdr:rowOff>142875</xdr:rowOff>
    </xdr:from>
    <xdr:to>
      <xdr:col>2</xdr:col>
      <xdr:colOff>466725</xdr:colOff>
      <xdr:row>75</xdr:row>
      <xdr:rowOff>142875</xdr:rowOff>
    </xdr:to>
    <xdr:sp>
      <xdr:nvSpPr>
        <xdr:cNvPr id="49" name="Line 14"/>
        <xdr:cNvSpPr>
          <a:spLocks/>
        </xdr:cNvSpPr>
      </xdr:nvSpPr>
      <xdr:spPr>
        <a:xfrm>
          <a:off x="1428750" y="13039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133350</xdr:rowOff>
    </xdr:from>
    <xdr:to>
      <xdr:col>2</xdr:col>
      <xdr:colOff>466725</xdr:colOff>
      <xdr:row>75</xdr:row>
      <xdr:rowOff>142875</xdr:rowOff>
    </xdr:to>
    <xdr:sp>
      <xdr:nvSpPr>
        <xdr:cNvPr id="50" name="Line 15"/>
        <xdr:cNvSpPr>
          <a:spLocks/>
        </xdr:cNvSpPr>
      </xdr:nvSpPr>
      <xdr:spPr>
        <a:xfrm flipH="1" flipV="1">
          <a:off x="1219200" y="11515725"/>
          <a:ext cx="4667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152400</xdr:rowOff>
    </xdr:from>
    <xdr:to>
      <xdr:col>4</xdr:col>
      <xdr:colOff>0</xdr:colOff>
      <xdr:row>72</xdr:row>
      <xdr:rowOff>28575</xdr:rowOff>
    </xdr:to>
    <xdr:sp>
      <xdr:nvSpPr>
        <xdr:cNvPr id="51" name="Line 16"/>
        <xdr:cNvSpPr>
          <a:spLocks/>
        </xdr:cNvSpPr>
      </xdr:nvSpPr>
      <xdr:spPr>
        <a:xfrm>
          <a:off x="2505075" y="11534775"/>
          <a:ext cx="0" cy="9048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67</xdr:row>
      <xdr:rowOff>9525</xdr:rowOff>
    </xdr:from>
    <xdr:to>
      <xdr:col>3</xdr:col>
      <xdr:colOff>152400</xdr:colOff>
      <xdr:row>67</xdr:row>
      <xdr:rowOff>9525</xdr:rowOff>
    </xdr:to>
    <xdr:sp>
      <xdr:nvSpPr>
        <xdr:cNvPr id="52" name="Line 17"/>
        <xdr:cNvSpPr>
          <a:spLocks/>
        </xdr:cNvSpPr>
      </xdr:nvSpPr>
      <xdr:spPr>
        <a:xfrm flipH="1">
          <a:off x="1762125" y="11553825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72</xdr:row>
      <xdr:rowOff>19050</xdr:rowOff>
    </xdr:from>
    <xdr:to>
      <xdr:col>4</xdr:col>
      <xdr:colOff>57150</xdr:colOff>
      <xdr:row>72</xdr:row>
      <xdr:rowOff>19050</xdr:rowOff>
    </xdr:to>
    <xdr:sp>
      <xdr:nvSpPr>
        <xdr:cNvPr id="53" name="Line 18"/>
        <xdr:cNvSpPr>
          <a:spLocks/>
        </xdr:cNvSpPr>
      </xdr:nvSpPr>
      <xdr:spPr>
        <a:xfrm flipH="1">
          <a:off x="2457450" y="12430125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76</xdr:row>
      <xdr:rowOff>0</xdr:rowOff>
    </xdr:from>
    <xdr:to>
      <xdr:col>3</xdr:col>
      <xdr:colOff>133350</xdr:colOff>
      <xdr:row>76</xdr:row>
      <xdr:rowOff>0</xdr:rowOff>
    </xdr:to>
    <xdr:sp>
      <xdr:nvSpPr>
        <xdr:cNvPr id="54" name="Line 19"/>
        <xdr:cNvSpPr>
          <a:spLocks/>
        </xdr:cNvSpPr>
      </xdr:nvSpPr>
      <xdr:spPr>
        <a:xfrm flipH="1">
          <a:off x="1809750" y="13058775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72</xdr:row>
      <xdr:rowOff>28575</xdr:rowOff>
    </xdr:from>
    <xdr:to>
      <xdr:col>2</xdr:col>
      <xdr:colOff>552450</xdr:colOff>
      <xdr:row>72</xdr:row>
      <xdr:rowOff>28575</xdr:rowOff>
    </xdr:to>
    <xdr:sp>
      <xdr:nvSpPr>
        <xdr:cNvPr id="55" name="Line 20"/>
        <xdr:cNvSpPr>
          <a:spLocks/>
        </xdr:cNvSpPr>
      </xdr:nvSpPr>
      <xdr:spPr>
        <a:xfrm flipH="1">
          <a:off x="1162050" y="12439650"/>
          <a:ext cx="609600" cy="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70</xdr:row>
      <xdr:rowOff>114300</xdr:rowOff>
    </xdr:from>
    <xdr:to>
      <xdr:col>2</xdr:col>
      <xdr:colOff>342900</xdr:colOff>
      <xdr:row>70</xdr:row>
      <xdr:rowOff>114300</xdr:rowOff>
    </xdr:to>
    <xdr:sp>
      <xdr:nvSpPr>
        <xdr:cNvPr id="56" name="Line 31"/>
        <xdr:cNvSpPr>
          <a:spLocks/>
        </xdr:cNvSpPr>
      </xdr:nvSpPr>
      <xdr:spPr>
        <a:xfrm flipH="1">
          <a:off x="1219200" y="12172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69</xdr:row>
      <xdr:rowOff>85725</xdr:rowOff>
    </xdr:from>
    <xdr:to>
      <xdr:col>2</xdr:col>
      <xdr:colOff>419100</xdr:colOff>
      <xdr:row>70</xdr:row>
      <xdr:rowOff>47625</xdr:rowOff>
    </xdr:to>
    <xdr:sp>
      <xdr:nvSpPr>
        <xdr:cNvPr id="57" name="TextBox 32"/>
        <xdr:cNvSpPr txBox="1">
          <a:spLocks noChangeArrowheads="1"/>
        </xdr:cNvSpPr>
      </xdr:nvSpPr>
      <xdr:spPr>
        <a:xfrm>
          <a:off x="1466850" y="11953875"/>
          <a:ext cx="171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247650</xdr:colOff>
      <xdr:row>70</xdr:row>
      <xdr:rowOff>104775</xdr:rowOff>
    </xdr:from>
    <xdr:to>
      <xdr:col>1</xdr:col>
      <xdr:colOff>247650</xdr:colOff>
      <xdr:row>72</xdr:row>
      <xdr:rowOff>9525</xdr:rowOff>
    </xdr:to>
    <xdr:sp>
      <xdr:nvSpPr>
        <xdr:cNvPr id="58" name="Line 33"/>
        <xdr:cNvSpPr>
          <a:spLocks/>
        </xdr:cNvSpPr>
      </xdr:nvSpPr>
      <xdr:spPr>
        <a:xfrm>
          <a:off x="857250" y="12163425"/>
          <a:ext cx="0" cy="2571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70</xdr:row>
      <xdr:rowOff>114300</xdr:rowOff>
    </xdr:from>
    <xdr:to>
      <xdr:col>1</xdr:col>
      <xdr:colOff>323850</xdr:colOff>
      <xdr:row>70</xdr:row>
      <xdr:rowOff>114300</xdr:rowOff>
    </xdr:to>
    <xdr:sp>
      <xdr:nvSpPr>
        <xdr:cNvPr id="59" name="Line 34"/>
        <xdr:cNvSpPr>
          <a:spLocks/>
        </xdr:cNvSpPr>
      </xdr:nvSpPr>
      <xdr:spPr>
        <a:xfrm>
          <a:off x="809625" y="12172950"/>
          <a:ext cx="123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72</xdr:row>
      <xdr:rowOff>9525</xdr:rowOff>
    </xdr:from>
    <xdr:to>
      <xdr:col>1</xdr:col>
      <xdr:colOff>333375</xdr:colOff>
      <xdr:row>72</xdr:row>
      <xdr:rowOff>9525</xdr:rowOff>
    </xdr:to>
    <xdr:sp>
      <xdr:nvSpPr>
        <xdr:cNvPr id="60" name="Line 35"/>
        <xdr:cNvSpPr>
          <a:spLocks/>
        </xdr:cNvSpPr>
      </xdr:nvSpPr>
      <xdr:spPr>
        <a:xfrm>
          <a:off x="809625" y="12420600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view="pageBreakPreview" zoomScaleNormal="120" zoomScaleSheetLayoutView="100" workbookViewId="0" topLeftCell="A85">
      <selection activeCell="G14" sqref="G14"/>
    </sheetView>
  </sheetViews>
  <sheetFormatPr defaultColWidth="9.140625" defaultRowHeight="12.75"/>
  <cols>
    <col min="4" max="4" width="10.140625" style="0" bestFit="1" customWidth="1"/>
  </cols>
  <sheetData>
    <row r="1" ht="16.5" thickBot="1">
      <c r="D1" s="47" t="s">
        <v>28</v>
      </c>
    </row>
    <row r="2" spans="4:14" ht="15.75">
      <c r="D2" s="47"/>
      <c r="L2" s="48" t="s">
        <v>43</v>
      </c>
      <c r="M2" s="49"/>
      <c r="N2" s="50"/>
    </row>
    <row r="3" spans="1:14" ht="12.75">
      <c r="A3" s="29" t="s">
        <v>42</v>
      </c>
      <c r="L3" s="51"/>
      <c r="M3" s="17"/>
      <c r="N3" s="52"/>
    </row>
    <row r="4" spans="12:14" ht="12.75">
      <c r="L4" s="53" t="s">
        <v>44</v>
      </c>
      <c r="M4" s="54"/>
      <c r="N4" s="55">
        <v>250</v>
      </c>
    </row>
    <row r="5" spans="4:14" ht="12.75">
      <c r="D5" t="s">
        <v>1</v>
      </c>
      <c r="L5" s="51"/>
      <c r="M5" s="17"/>
      <c r="N5" s="56">
        <v>300</v>
      </c>
    </row>
    <row r="6" spans="6:14" ht="12.75">
      <c r="F6" s="3"/>
      <c r="G6" s="4" t="s">
        <v>0</v>
      </c>
      <c r="H6" s="28">
        <v>3.5</v>
      </c>
      <c r="I6" s="5" t="s">
        <v>2</v>
      </c>
      <c r="L6" s="51"/>
      <c r="M6" s="17"/>
      <c r="N6" s="56">
        <v>350</v>
      </c>
    </row>
    <row r="7" spans="7:14" ht="14.25">
      <c r="G7" s="6" t="s">
        <v>29</v>
      </c>
      <c r="H7" s="37">
        <v>1200</v>
      </c>
      <c r="I7" s="5" t="s">
        <v>23</v>
      </c>
      <c r="L7" s="57"/>
      <c r="M7" s="58"/>
      <c r="N7" s="59">
        <v>400</v>
      </c>
    </row>
    <row r="8" spans="5:14" ht="14.25">
      <c r="E8" s="22"/>
      <c r="G8" s="7" t="s">
        <v>3</v>
      </c>
      <c r="H8" s="25">
        <v>2500</v>
      </c>
      <c r="I8" s="5" t="s">
        <v>23</v>
      </c>
      <c r="L8" s="51"/>
      <c r="M8" s="17"/>
      <c r="N8" s="52"/>
    </row>
    <row r="9" spans="9:14" ht="12.75">
      <c r="I9" s="19"/>
      <c r="J9" s="19"/>
      <c r="K9" s="19"/>
      <c r="L9" s="53" t="s">
        <v>45</v>
      </c>
      <c r="M9" s="60" t="s">
        <v>46</v>
      </c>
      <c r="N9" s="55">
        <v>2200</v>
      </c>
    </row>
    <row r="10" spans="12:14" ht="13.5" thickBot="1">
      <c r="L10" s="61"/>
      <c r="M10" s="62" t="s">
        <v>47</v>
      </c>
      <c r="N10" s="63">
        <v>2600</v>
      </c>
    </row>
    <row r="11" spans="7:9" ht="12.75">
      <c r="G11" s="70" t="s">
        <v>50</v>
      </c>
      <c r="H11" s="70"/>
      <c r="I11" s="70"/>
    </row>
    <row r="12" spans="7:14" ht="15.75">
      <c r="G12" s="68" t="s">
        <v>48</v>
      </c>
      <c r="H12" s="69">
        <v>300</v>
      </c>
      <c r="I12" s="35" t="s">
        <v>20</v>
      </c>
      <c r="J12" t="s">
        <v>49</v>
      </c>
      <c r="L12" s="75" t="s">
        <v>45</v>
      </c>
      <c r="M12" s="75"/>
      <c r="N12" s="75"/>
    </row>
    <row r="13" spans="7:14" ht="15.75">
      <c r="G13" s="65" t="s">
        <v>31</v>
      </c>
      <c r="H13" s="66">
        <f>60+((H12-150)/4)</f>
        <v>97.5</v>
      </c>
      <c r="I13" s="35" t="s">
        <v>20</v>
      </c>
      <c r="J13" s="71">
        <v>0.4</v>
      </c>
      <c r="L13" s="72"/>
      <c r="M13" s="73" t="s">
        <v>46</v>
      </c>
      <c r="N13" s="45"/>
    </row>
    <row r="14" spans="2:14" ht="15.75">
      <c r="B14" s="2" t="s">
        <v>0</v>
      </c>
      <c r="G14" s="20" t="s">
        <v>32</v>
      </c>
      <c r="H14" s="64">
        <f>H13*(1-J13)</f>
        <v>58.5</v>
      </c>
      <c r="I14" s="30" t="s">
        <v>20</v>
      </c>
      <c r="J14" s="17"/>
      <c r="L14" s="21" t="s">
        <v>26</v>
      </c>
      <c r="M14" s="74">
        <f>INDEX(sigma_acciaio,MATCH(M13,FeB,0))</f>
        <v>2200</v>
      </c>
      <c r="N14" s="31" t="s">
        <v>20</v>
      </c>
    </row>
    <row r="15" spans="6:10" ht="14.25">
      <c r="F15" t="s">
        <v>4</v>
      </c>
      <c r="G15" s="20" t="s">
        <v>71</v>
      </c>
      <c r="H15" s="40">
        <f>4+((H12-150)/75)</f>
        <v>6</v>
      </c>
      <c r="I15" s="30" t="s">
        <v>20</v>
      </c>
      <c r="J15" s="17"/>
    </row>
    <row r="16" spans="7:10" ht="14.25">
      <c r="G16" s="21" t="s">
        <v>72</v>
      </c>
      <c r="H16" s="40">
        <f>14+((H12-150)/35)</f>
        <v>18.285714285714285</v>
      </c>
      <c r="I16" s="31" t="s">
        <v>20</v>
      </c>
      <c r="J16" s="17"/>
    </row>
    <row r="17" spans="6:14" ht="12.75">
      <c r="F17" s="67" t="s">
        <v>6</v>
      </c>
      <c r="G17" s="4" t="s">
        <v>25</v>
      </c>
      <c r="H17" s="25">
        <v>15</v>
      </c>
      <c r="J17" s="17"/>
      <c r="L17" s="17"/>
      <c r="M17" s="17"/>
      <c r="N17" s="17"/>
    </row>
    <row r="18" spans="3:14" ht="12.75">
      <c r="C18" s="3"/>
      <c r="E18" s="3"/>
      <c r="G18" s="32" t="s">
        <v>24</v>
      </c>
      <c r="H18" s="33">
        <v>0.4</v>
      </c>
      <c r="L18" s="78"/>
      <c r="M18" s="78"/>
      <c r="N18" s="78"/>
    </row>
    <row r="19" spans="7:14" ht="12.75">
      <c r="G19" s="32" t="s">
        <v>37</v>
      </c>
      <c r="H19" s="41">
        <v>0.326</v>
      </c>
      <c r="I19" s="19"/>
      <c r="L19" s="76"/>
      <c r="M19" s="77"/>
      <c r="N19" s="18"/>
    </row>
    <row r="20" spans="7:14" ht="12.75">
      <c r="G20" s="9" t="s">
        <v>55</v>
      </c>
      <c r="H20" s="79">
        <v>3.5</v>
      </c>
      <c r="L20" s="17"/>
      <c r="M20" s="17"/>
      <c r="N20" s="17"/>
    </row>
    <row r="21" spans="7:14" ht="12.75">
      <c r="G21" s="9"/>
      <c r="L21" s="17"/>
      <c r="M21" s="17"/>
      <c r="N21" s="17"/>
    </row>
    <row r="22" spans="1:7" ht="12.75">
      <c r="A22" s="3"/>
      <c r="G22" s="9"/>
    </row>
    <row r="23" spans="4:7" ht="12.75">
      <c r="D23" s="8"/>
      <c r="G23" s="9"/>
    </row>
    <row r="24" spans="7:13" ht="12.75">
      <c r="G24" s="9"/>
      <c r="K24" s="19"/>
      <c r="L24" s="19"/>
      <c r="M24" s="19"/>
    </row>
    <row r="25" spans="1:14" ht="12.75">
      <c r="A25" t="s">
        <v>51</v>
      </c>
      <c r="H25" s="38"/>
      <c r="I25" s="38"/>
      <c r="J25" s="38"/>
      <c r="K25" s="19"/>
      <c r="L25" s="19"/>
      <c r="M25" s="9"/>
      <c r="N25" s="9"/>
    </row>
    <row r="26" spans="8:14" ht="12.75">
      <c r="H26" s="38"/>
      <c r="I26" s="39"/>
      <c r="J26" s="38"/>
      <c r="K26" s="19"/>
      <c r="L26" s="19"/>
      <c r="M26" s="9"/>
      <c r="N26" s="9"/>
    </row>
    <row r="27" spans="1:13" ht="15.75">
      <c r="A27" t="s">
        <v>52</v>
      </c>
      <c r="C27" s="12">
        <f>H7*H6</f>
        <v>4200</v>
      </c>
      <c r="D27" t="s">
        <v>19</v>
      </c>
      <c r="H27" s="38"/>
      <c r="I27" s="39"/>
      <c r="J27" s="38"/>
      <c r="K27" s="19"/>
      <c r="L27" s="19"/>
      <c r="M27" s="9"/>
    </row>
    <row r="28" spans="1:13" ht="15.75">
      <c r="A28" t="s">
        <v>53</v>
      </c>
      <c r="C28" s="12">
        <f>C27*(H6/2)</f>
        <v>7350</v>
      </c>
      <c r="D28" t="s">
        <v>54</v>
      </c>
      <c r="H28" s="38"/>
      <c r="I28" s="39"/>
      <c r="J28" s="38"/>
      <c r="K28" s="19"/>
      <c r="L28" s="19"/>
      <c r="M28" s="19"/>
    </row>
    <row r="29" spans="1:13" ht="12.75">
      <c r="A29" t="s">
        <v>30</v>
      </c>
      <c r="B29" s="12">
        <f>H6/3</f>
        <v>1.1666666666666667</v>
      </c>
      <c r="C29" t="s">
        <v>2</v>
      </c>
      <c r="M29" s="19"/>
    </row>
    <row r="30" ht="12.75">
      <c r="M30" s="19"/>
    </row>
    <row r="31" spans="9:13" ht="12.75">
      <c r="I31" s="19"/>
      <c r="J31" s="19"/>
      <c r="K31" s="19"/>
      <c r="L31" s="19"/>
      <c r="M31" s="19"/>
    </row>
    <row r="32" ht="12.75">
      <c r="B32" s="29" t="s">
        <v>18</v>
      </c>
    </row>
    <row r="34" ht="12.75">
      <c r="A34" s="29" t="s">
        <v>17</v>
      </c>
    </row>
    <row r="35" spans="6:9" ht="12.75">
      <c r="F35" s="38"/>
      <c r="G35" s="38"/>
      <c r="H35" s="38"/>
      <c r="I35" s="38"/>
    </row>
    <row r="36" spans="3:9" ht="12.75">
      <c r="C36" s="3"/>
      <c r="D36" s="24"/>
      <c r="F36" s="38"/>
      <c r="G36" s="38"/>
      <c r="H36" s="39"/>
      <c r="I36" s="38"/>
    </row>
    <row r="37" spans="6:7" ht="12.75">
      <c r="F37" s="38"/>
      <c r="G37" s="38"/>
    </row>
    <row r="38" spans="6:7" ht="12.75">
      <c r="F38" s="38"/>
      <c r="G38" s="38"/>
    </row>
    <row r="39" spans="6:7" ht="12.75">
      <c r="F39" s="38"/>
      <c r="G39" s="38"/>
    </row>
    <row r="40" spans="7:8" ht="12.75">
      <c r="G40" s="38"/>
      <c r="H40" t="s">
        <v>8</v>
      </c>
    </row>
    <row r="41" spans="4:7" ht="15.75">
      <c r="D41" s="1" t="s">
        <v>33</v>
      </c>
      <c r="E41" s="10">
        <f>C48</f>
        <v>3.6750000000000003</v>
      </c>
      <c r="F41" t="s">
        <v>2</v>
      </c>
      <c r="G41" s="38"/>
    </row>
    <row r="42" ht="12.75">
      <c r="F42" s="38"/>
    </row>
    <row r="43" spans="10:12" ht="12.75">
      <c r="J43" s="2" t="s">
        <v>9</v>
      </c>
      <c r="K43" s="26">
        <f>E53</f>
        <v>35</v>
      </c>
      <c r="L43" t="s">
        <v>10</v>
      </c>
    </row>
    <row r="46" spans="8:9" ht="12.75">
      <c r="H46" s="2" t="s">
        <v>11</v>
      </c>
      <c r="I46" s="1">
        <v>100</v>
      </c>
    </row>
    <row r="48" spans="1:4" ht="15.75">
      <c r="A48" t="s">
        <v>34</v>
      </c>
      <c r="C48" s="16">
        <f>H6*1.05</f>
        <v>3.6750000000000003</v>
      </c>
      <c r="D48" t="s">
        <v>2</v>
      </c>
    </row>
    <row r="49" spans="1:4" ht="12.75">
      <c r="A49" s="29" t="s">
        <v>35</v>
      </c>
      <c r="C49" s="12">
        <f>CEILING(C28*B29,100)</f>
        <v>8600</v>
      </c>
      <c r="D49" t="s">
        <v>7</v>
      </c>
    </row>
    <row r="50" spans="1:4" ht="12.75">
      <c r="A50" s="29" t="s">
        <v>36</v>
      </c>
      <c r="C50" s="12">
        <f>CEILING(C28,100)</f>
        <v>7400</v>
      </c>
      <c r="D50" t="s">
        <v>5</v>
      </c>
    </row>
    <row r="52" spans="1:4" ht="15.75">
      <c r="A52" s="19" t="s">
        <v>59</v>
      </c>
      <c r="C52" s="12">
        <f>H19*SQRT((C49*100)/I46)</f>
        <v>30.231996295315994</v>
      </c>
      <c r="D52" t="s">
        <v>10</v>
      </c>
    </row>
    <row r="53" spans="1:6" ht="15.75">
      <c r="A53" t="s">
        <v>60</v>
      </c>
      <c r="C53" s="16">
        <f>C52+H20</f>
        <v>33.731996295315994</v>
      </c>
      <c r="D53" t="s">
        <v>10</v>
      </c>
      <c r="E53" s="16">
        <f>CEILING(C53,5)</f>
        <v>35</v>
      </c>
      <c r="F53" t="s">
        <v>10</v>
      </c>
    </row>
    <row r="54" spans="1:4" ht="15.75">
      <c r="A54" t="s">
        <v>61</v>
      </c>
      <c r="C54" s="16">
        <f>E53-H20</f>
        <v>31.5</v>
      </c>
      <c r="D54" t="s">
        <v>10</v>
      </c>
    </row>
    <row r="57" spans="1:3" ht="15.75">
      <c r="A57" s="13" t="s">
        <v>62</v>
      </c>
      <c r="C57" s="27">
        <f>C54/SQRT(C49*100/I46)</f>
        <v>0.339673235590831</v>
      </c>
    </row>
    <row r="58" spans="1:5" ht="15.75">
      <c r="A58" s="15" t="s">
        <v>63</v>
      </c>
      <c r="C58" s="12">
        <f>H20/C54</f>
        <v>0.1111111111111111</v>
      </c>
      <c r="D58" s="34" t="s">
        <v>12</v>
      </c>
      <c r="E58" s="42">
        <f>1/(C57*M14*(1-C59/3+(C59/3-C58)*((C59-C58)/(1-C59))*H18))</f>
        <v>0.0014812906882775048</v>
      </c>
    </row>
    <row r="59" spans="1:4" ht="15">
      <c r="A59" t="s">
        <v>27</v>
      </c>
      <c r="C59" s="16">
        <f>(H17*H14)/(H17*H14+M14)</f>
        <v>0.2851340373679935</v>
      </c>
      <c r="D59" t="s">
        <v>10</v>
      </c>
    </row>
    <row r="60" ht="12.75">
      <c r="E60" s="23"/>
    </row>
    <row r="61" spans="1:6" ht="14.25">
      <c r="A61" t="s">
        <v>56</v>
      </c>
      <c r="C61" s="12">
        <f>E58*I46*SQRT(C49*100/I46)</f>
        <v>13.73692472401583</v>
      </c>
      <c r="D61" s="5" t="s">
        <v>21</v>
      </c>
      <c r="E61" s="23"/>
      <c r="F61" s="14"/>
    </row>
    <row r="62" spans="1:4" ht="14.25">
      <c r="A62" t="s">
        <v>13</v>
      </c>
      <c r="C62" s="12">
        <f>H18*C61</f>
        <v>5.494769889606332</v>
      </c>
      <c r="D62" s="5" t="s">
        <v>21</v>
      </c>
    </row>
    <row r="63" spans="3:4" ht="12.75">
      <c r="C63" s="12"/>
      <c r="D63" s="5"/>
    </row>
    <row r="65" spans="1:12" ht="12.75">
      <c r="A65" s="29" t="s">
        <v>16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C67" s="3"/>
      <c r="D67" s="24"/>
      <c r="F67" s="38"/>
      <c r="G67" s="11"/>
      <c r="H67" s="11"/>
      <c r="I67" s="11"/>
      <c r="J67" s="11"/>
      <c r="K67" s="11"/>
      <c r="L67" s="11"/>
    </row>
    <row r="68" spans="1:12" ht="12.75">
      <c r="A68" s="11"/>
      <c r="F68" s="38"/>
      <c r="G68" s="11"/>
      <c r="H68" s="11"/>
      <c r="I68" s="11"/>
      <c r="J68" s="11"/>
      <c r="K68" s="11"/>
      <c r="L68" s="11"/>
    </row>
    <row r="69" spans="1:12" ht="12.75">
      <c r="A69" s="11"/>
      <c r="F69" s="38"/>
      <c r="G69" s="11"/>
      <c r="H69" s="11"/>
      <c r="I69" s="11"/>
      <c r="J69" s="11"/>
      <c r="K69" s="11"/>
      <c r="L69" s="11"/>
    </row>
    <row r="70" spans="1:12" ht="15">
      <c r="A70" s="11"/>
      <c r="D70" s="2" t="s">
        <v>38</v>
      </c>
      <c r="E70" s="10">
        <f>C78</f>
        <v>1.8375000000000001</v>
      </c>
      <c r="G70" s="11"/>
      <c r="H70" s="11"/>
      <c r="I70" s="11"/>
      <c r="J70" s="11"/>
      <c r="K70" s="11"/>
      <c r="L70" s="11"/>
    </row>
    <row r="71" spans="1:8" ht="12.75">
      <c r="A71" s="11"/>
      <c r="E71" s="1" t="s">
        <v>2</v>
      </c>
      <c r="G71" s="11"/>
      <c r="H71" t="s">
        <v>8</v>
      </c>
    </row>
    <row r="72" spans="1:7" ht="15">
      <c r="A72" s="11"/>
      <c r="B72" s="1" t="s">
        <v>37</v>
      </c>
      <c r="C72" s="2" t="s">
        <v>33</v>
      </c>
      <c r="D72" s="10">
        <f>C48</f>
        <v>3.6750000000000003</v>
      </c>
      <c r="G72" s="11"/>
    </row>
    <row r="73" spans="1:7" ht="12.75">
      <c r="A73" s="11"/>
      <c r="D73" s="1" t="s">
        <v>2</v>
      </c>
      <c r="F73" s="38"/>
      <c r="G73" s="11"/>
    </row>
    <row r="74" spans="1:12" ht="12.75">
      <c r="A74" s="11"/>
      <c r="G74" s="11"/>
      <c r="J74" s="2" t="s">
        <v>9</v>
      </c>
      <c r="K74" s="26">
        <f>E53</f>
        <v>35</v>
      </c>
      <c r="L74" t="s">
        <v>10</v>
      </c>
    </row>
    <row r="75" spans="1:7" ht="12.75">
      <c r="A75" s="11"/>
      <c r="G75" s="11"/>
    </row>
    <row r="76" spans="1:7" ht="12.75">
      <c r="A76" s="11"/>
      <c r="G76" s="11"/>
    </row>
    <row r="77" spans="1:8" ht="12.75">
      <c r="A77" s="11"/>
      <c r="G77" s="2" t="s">
        <v>11</v>
      </c>
      <c r="H77" s="1">
        <v>100</v>
      </c>
    </row>
    <row r="78" spans="1:12" ht="15">
      <c r="A78" t="s">
        <v>39</v>
      </c>
      <c r="C78" s="16">
        <f>C48/2</f>
        <v>1.8375000000000001</v>
      </c>
      <c r="D78" t="s">
        <v>2</v>
      </c>
      <c r="E78" s="11"/>
      <c r="F78" s="11"/>
      <c r="G78" s="11"/>
      <c r="H78" s="11"/>
      <c r="I78" s="11"/>
      <c r="J78" s="11"/>
      <c r="K78" s="11"/>
      <c r="L78" s="11"/>
    </row>
    <row r="79" spans="1:12" ht="16.5">
      <c r="A79" s="19" t="s">
        <v>65</v>
      </c>
      <c r="C79" s="16">
        <f>C27/2</f>
        <v>2100</v>
      </c>
      <c r="D79" t="s">
        <v>19</v>
      </c>
      <c r="F79" s="11"/>
      <c r="G79" s="11"/>
      <c r="H79" s="11"/>
      <c r="I79" s="11"/>
      <c r="J79" s="11"/>
      <c r="K79" s="11"/>
      <c r="L79" s="11"/>
    </row>
    <row r="80" spans="1:12" ht="12.75">
      <c r="A80" t="s">
        <v>40</v>
      </c>
      <c r="C80" s="16">
        <f>C78/3</f>
        <v>0.6125</v>
      </c>
      <c r="D80" t="s">
        <v>2</v>
      </c>
      <c r="F80" s="11"/>
      <c r="G80" s="11"/>
      <c r="H80" s="11"/>
      <c r="I80" s="11"/>
      <c r="J80" s="11"/>
      <c r="K80" s="11"/>
      <c r="L80" s="11"/>
    </row>
    <row r="81" spans="1:4" ht="12.75">
      <c r="A81" t="s">
        <v>41</v>
      </c>
      <c r="C81">
        <f>C79*C78</f>
        <v>3858.7500000000005</v>
      </c>
      <c r="D81" t="s">
        <v>5</v>
      </c>
    </row>
    <row r="83" spans="1:14" ht="15">
      <c r="A83" s="19" t="s">
        <v>64</v>
      </c>
      <c r="C83" s="12">
        <f>CEILING(C81*C80,100)</f>
        <v>2400</v>
      </c>
      <c r="D83" t="s">
        <v>7</v>
      </c>
      <c r="E83" s="11"/>
      <c r="F83" s="11"/>
      <c r="L83" s="38"/>
      <c r="M83" s="38"/>
      <c r="N83" s="38"/>
    </row>
    <row r="84" spans="1:14" ht="15">
      <c r="A84" s="19" t="s">
        <v>66</v>
      </c>
      <c r="C84" s="12">
        <f>CEILING(C81,100)</f>
        <v>3900</v>
      </c>
      <c r="D84" t="s">
        <v>5</v>
      </c>
      <c r="E84" s="36"/>
      <c r="F84" s="11"/>
      <c r="L84" s="38"/>
      <c r="M84" s="38"/>
      <c r="N84" s="38"/>
    </row>
    <row r="85" spans="1:14" ht="12.75">
      <c r="A85" t="s">
        <v>57</v>
      </c>
      <c r="C85" s="16">
        <f>K74-H20</f>
        <v>31.5</v>
      </c>
      <c r="D85" t="s">
        <v>10</v>
      </c>
      <c r="L85" s="38"/>
      <c r="M85" s="38"/>
      <c r="N85" s="38"/>
    </row>
    <row r="86" spans="12:14" ht="12.75">
      <c r="L86" s="38"/>
      <c r="M86" s="38"/>
      <c r="N86" s="38"/>
    </row>
    <row r="87" spans="12:14" ht="12.75">
      <c r="L87" s="38"/>
      <c r="M87" s="38"/>
      <c r="N87" s="38"/>
    </row>
    <row r="88" spans="1:14" ht="12.75">
      <c r="A88" s="13" t="s">
        <v>58</v>
      </c>
      <c r="C88" s="27">
        <f>C85/SQRT(C83*100/H77)</f>
        <v>0.6429910574805843</v>
      </c>
      <c r="L88" s="38"/>
      <c r="M88" s="38"/>
      <c r="N88" s="38"/>
    </row>
    <row r="89" spans="1:14" ht="15.75">
      <c r="A89" s="15" t="s">
        <v>67</v>
      </c>
      <c r="C89" s="12">
        <f>H20/C85</f>
        <v>0.1111111111111111</v>
      </c>
      <c r="D89" s="34" t="s">
        <v>12</v>
      </c>
      <c r="E89" s="42">
        <f>1/(C88*M14*(1-C90/3+(C90/3-C89)*((C90-C89)/(1-C90))*0))</f>
        <v>0.0007811694460289201</v>
      </c>
      <c r="L89" s="38"/>
      <c r="M89" s="38"/>
      <c r="N89" s="38"/>
    </row>
    <row r="90" spans="1:14" ht="15">
      <c r="A90" t="s">
        <v>27</v>
      </c>
      <c r="C90" s="16">
        <f>(H17*H14)/(H17*H14+M14)</f>
        <v>0.2851340373679935</v>
      </c>
      <c r="D90" t="s">
        <v>10</v>
      </c>
      <c r="L90" s="38"/>
      <c r="M90" s="38"/>
      <c r="N90" s="38"/>
    </row>
    <row r="91" spans="5:14" ht="12.75">
      <c r="E91" s="23"/>
      <c r="L91" s="38"/>
      <c r="M91" s="38"/>
      <c r="N91" s="38"/>
    </row>
    <row r="92" spans="1:14" ht="14.25">
      <c r="A92" t="s">
        <v>68</v>
      </c>
      <c r="C92" s="12">
        <f>E89*H77*SQRT((C83*100)/100)</f>
        <v>3.8269330908469144</v>
      </c>
      <c r="D92" s="5" t="s">
        <v>21</v>
      </c>
      <c r="E92" s="23"/>
      <c r="F92" s="14"/>
      <c r="L92" s="38"/>
      <c r="M92" s="38"/>
      <c r="N92" s="38"/>
    </row>
    <row r="93" spans="1:14" ht="14.25">
      <c r="A93" t="s">
        <v>13</v>
      </c>
      <c r="C93" s="12">
        <f>0*C92</f>
        <v>0</v>
      </c>
      <c r="D93" s="5" t="s">
        <v>21</v>
      </c>
      <c r="L93" s="38"/>
      <c r="M93" s="38"/>
      <c r="N93" s="38"/>
    </row>
    <row r="94" spans="1:14" ht="12.75">
      <c r="A94" s="38"/>
      <c r="B94" s="38"/>
      <c r="C94" s="38"/>
      <c r="D94" s="38"/>
      <c r="E94" s="38"/>
      <c r="F94" s="38"/>
      <c r="G94" s="38"/>
      <c r="H94" s="38"/>
      <c r="I94" s="39"/>
      <c r="J94" s="38"/>
      <c r="K94" s="38"/>
      <c r="L94" s="38"/>
      <c r="M94" s="38"/>
      <c r="N94" s="38"/>
    </row>
    <row r="95" spans="1:14" ht="15">
      <c r="A95" s="19" t="s">
        <v>14</v>
      </c>
      <c r="C95" s="12">
        <f>(20/100)*C61</f>
        <v>2.747384944803166</v>
      </c>
      <c r="D95" t="s">
        <v>22</v>
      </c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2.75">
      <c r="A96" s="19"/>
      <c r="C96" s="12"/>
      <c r="F96" s="38"/>
      <c r="G96" s="38"/>
      <c r="H96" s="38"/>
      <c r="I96" s="38"/>
      <c r="J96" s="38"/>
      <c r="K96" s="38"/>
      <c r="L96" s="38"/>
      <c r="M96" s="38"/>
      <c r="N96" s="38"/>
    </row>
    <row r="97" spans="6:14" ht="12.75">
      <c r="F97" s="38"/>
      <c r="G97" s="38"/>
      <c r="H97" s="38"/>
      <c r="I97" s="43"/>
      <c r="J97" s="38"/>
      <c r="K97" s="38"/>
      <c r="L97" s="38"/>
      <c r="M97" s="38"/>
      <c r="N97" s="38"/>
    </row>
    <row r="98" spans="1:14" ht="12.75">
      <c r="A98" t="s">
        <v>15</v>
      </c>
      <c r="F98" s="38"/>
      <c r="G98" s="38"/>
      <c r="H98" s="38"/>
      <c r="I98" s="38"/>
      <c r="J98" s="38"/>
      <c r="K98" s="38"/>
      <c r="L98" s="38"/>
      <c r="M98" s="38"/>
      <c r="N98" s="38"/>
    </row>
    <row r="99" spans="6:14" ht="12.75"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6.5">
      <c r="A100" s="13" t="s">
        <v>69</v>
      </c>
      <c r="D100" s="12">
        <f>C50/(0.9*I46*C52)</f>
        <v>2.7197086629360747</v>
      </c>
      <c r="E100" s="5" t="s">
        <v>20</v>
      </c>
      <c r="F100" s="1" t="str">
        <f>IF(D100&lt;=H15,"&lt;=","&gt;")</f>
        <v>&lt;=</v>
      </c>
      <c r="G100" s="80" t="s">
        <v>70</v>
      </c>
      <c r="H100" s="38"/>
      <c r="I100" s="38"/>
      <c r="J100" s="38"/>
      <c r="K100" s="38"/>
      <c r="L100" s="38"/>
      <c r="M100" s="38"/>
      <c r="N100" s="38"/>
    </row>
    <row r="101" spans="1:14" ht="12.75">
      <c r="A101" s="46" t="str">
        <f>IF(D100&lt;=H15,"verificato","non verificato")</f>
        <v>verificato</v>
      </c>
      <c r="B101" s="46"/>
      <c r="C101" s="46"/>
      <c r="D101" s="46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38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38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38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38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224" spans="1:1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</row>
    <row r="225" spans="1:1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</row>
    <row r="226" spans="1:1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</row>
    <row r="227" spans="1:1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</row>
    <row r="234" spans="1:1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</row>
    <row r="237" spans="1:1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</row>
    <row r="238" spans="1:1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</row>
    <row r="239" spans="1:1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</row>
    <row r="240" spans="1:1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</row>
    <row r="241" spans="1:1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</row>
    <row r="242" spans="1:1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</row>
    <row r="243" spans="1:1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</row>
    <row r="244" spans="1:1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</row>
    <row r="245" spans="1:1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</row>
    <row r="246" spans="1:1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</row>
    <row r="247" spans="1:1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</row>
    <row r="248" spans="1:1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</row>
    <row r="250" spans="1:1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</row>
    <row r="251" spans="1:1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</row>
    <row r="252" spans="1:1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</row>
    <row r="253" spans="1:1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</row>
    <row r="254" spans="1:1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</row>
    <row r="255" spans="1:1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</row>
    <row r="256" spans="1:1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</row>
    <row r="257" spans="1:1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</row>
    <row r="258" spans="1:1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</row>
    <row r="259" spans="1:1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</row>
    <row r="260" spans="1:1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</row>
    <row r="261" spans="1:1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</row>
    <row r="262" spans="1:1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</row>
    <row r="263" spans="1:1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</row>
    <row r="264" spans="1:1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</row>
    <row r="265" spans="1:1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</row>
    <row r="266" spans="1:1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</row>
    <row r="267" spans="1:1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</row>
    <row r="268" spans="1:14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</row>
    <row r="269" spans="1:14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</row>
    <row r="270" spans="1:14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</row>
    <row r="271" spans="1:14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</row>
    <row r="272" spans="1:14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</row>
    <row r="273" spans="1:14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</row>
    <row r="274" spans="1:14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</row>
    <row r="275" spans="1:14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</row>
    <row r="276" spans="1:14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1:14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</row>
    <row r="278" spans="1:14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</row>
    <row r="279" spans="1:14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</row>
    <row r="280" spans="1:14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</row>
    <row r="281" spans="1:14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</row>
    <row r="282" spans="1:14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</row>
    <row r="283" spans="1:14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</row>
    <row r="284" spans="1:14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</row>
    <row r="285" spans="1:14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</row>
    <row r="286" spans="1:14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</row>
    <row r="287" spans="1:14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</row>
    <row r="288" spans="1:14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</row>
    <row r="289" spans="1:14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</row>
    <row r="290" spans="1:14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</row>
    <row r="291" spans="1:14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</row>
    <row r="292" spans="1:14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</row>
    <row r="293" spans="1:14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</row>
    <row r="294" spans="1:14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4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</row>
    <row r="297" spans="1:14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</row>
    <row r="298" spans="1:14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</row>
    <row r="299" spans="1:14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</row>
    <row r="300" spans="1:14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</row>
    <row r="301" spans="1:14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</row>
    <row r="302" spans="1:14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</row>
    <row r="303" spans="1:14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</row>
    <row r="304" spans="1:14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</row>
    <row r="305" spans="1:14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</row>
    <row r="306" spans="1:14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</row>
    <row r="307" spans="1:14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</row>
    <row r="308" spans="1:14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1:14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</row>
    <row r="310" spans="1:14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</row>
    <row r="311" spans="1:14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</row>
    <row r="312" spans="1:14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</row>
    <row r="313" spans="1:14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</row>
    <row r="314" spans="1:14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</row>
    <row r="315" spans="1:14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</row>
    <row r="316" spans="1:14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</row>
    <row r="317" spans="1:14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</row>
    <row r="318" spans="1:14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</row>
    <row r="319" spans="1:14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</row>
    <row r="320" spans="1:14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1:14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4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</row>
    <row r="323" spans="1:14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</row>
    <row r="365" ht="12.75" customHeight="1"/>
  </sheetData>
  <mergeCells count="3">
    <mergeCell ref="A101:D101"/>
    <mergeCell ref="G11:I11"/>
    <mergeCell ref="L12:N12"/>
  </mergeCells>
  <conditionalFormatting sqref="C130:D130 I130:J130">
    <cfRule type="cellIs" priority="1" dxfId="0" operator="equal" stopIfTrue="1">
      <formula>"disegno corretto"</formula>
    </cfRule>
  </conditionalFormatting>
  <conditionalFormatting sqref="A101:D101">
    <cfRule type="cellIs" priority="2" dxfId="0" operator="equal" stopIfTrue="1">
      <formula>"verificato"</formula>
    </cfRule>
    <cfRule type="cellIs" priority="3" dxfId="1" operator="equal" stopIfTrue="1">
      <formula>"non verificato"</formula>
    </cfRule>
  </conditionalFormatting>
  <conditionalFormatting sqref="A218:D218">
    <cfRule type="cellIs" priority="4" dxfId="1" operator="equal" stopIfTrue="1">
      <formula>"procedura non corretta, g tot. &gt; s 1"</formula>
    </cfRule>
    <cfRule type="cellIs" priority="5" dxfId="0" operator="equal" stopIfTrue="1">
      <formula>"procedura corretta, g tot. &lt; s 1"</formula>
    </cfRule>
  </conditionalFormatting>
  <conditionalFormatting sqref="A195:C195">
    <cfRule type="cellIs" priority="6" dxfId="1" operator="equal" stopIfTrue="1">
      <formula>"procedura non corretta, 3u &gt; Lf"</formula>
    </cfRule>
    <cfRule type="cellIs" priority="7" dxfId="0" operator="equal" stopIfTrue="1">
      <formula>"procedura corretta, 3u &lt; Lf"</formula>
    </cfRule>
  </conditionalFormatting>
  <conditionalFormatting sqref="A251:D251 A292:D292">
    <cfRule type="cellIs" priority="8" dxfId="1" operator="equal" stopIfTrue="1">
      <formula>"procedura non corretta, g tot. &lt; s 1"</formula>
    </cfRule>
    <cfRule type="cellIs" priority="9" dxfId="0" operator="equal" stopIfTrue="1">
      <formula>"procedura corretta, g tot. &gt; s 1"</formula>
    </cfRule>
  </conditionalFormatting>
  <conditionalFormatting sqref="A272:D272">
    <cfRule type="cellIs" priority="10" dxfId="1" operator="equal" stopIfTrue="1">
      <formula>"procedura non corretta, 3u &lt; Lf"</formula>
    </cfRule>
    <cfRule type="cellIs" priority="11" dxfId="0" operator="equal" stopIfTrue="1">
      <formula>"procedura corretta, 3u &gt; Lf"</formula>
    </cfRule>
  </conditionalFormatting>
  <conditionalFormatting sqref="A312:D312">
    <cfRule type="cellIs" priority="12" dxfId="0" operator="equal" stopIfTrue="1">
      <formula>"procedura corretta, g tot. &lt; s 1"</formula>
    </cfRule>
    <cfRule type="cellIs" priority="13" dxfId="1" operator="equal" stopIfTrue="1">
      <formula>"procedura non corretta, g tot. &gt; s 1"</formula>
    </cfRule>
  </conditionalFormatting>
  <dataValidations count="2">
    <dataValidation type="list" allowBlank="1" showInputMessage="1" showErrorMessage="1" promptTitle="Attenzione!" prompt="scegli un valore dall'elenco" sqref="H12">
      <formula1>Rck</formula1>
    </dataValidation>
    <dataValidation type="list" allowBlank="1" showInputMessage="1" showErrorMessage="1" promptTitle="Attenzione!" prompt="Scegli un valore dall'elenco." sqref="M13">
      <formula1>FeB</formula1>
    </dataValidation>
  </dataValidations>
  <printOptions/>
  <pageMargins left="0.76" right="0.55" top="0.44" bottom="0.91" header="0.41" footer="0.5"/>
  <pageSetup horizontalDpi="600" verticalDpi="600" orientation="landscape" paperSize="9" r:id="rId9"/>
  <headerFooter alignWithMargins="0">
    <oddFooter>&amp;L&amp;D&amp;CPoli Giancarlo, cl. 5_B geom.
I.T.G. "Battisti", Salò -Bs-&amp;Rpag. &amp;P / &amp;N</oddFooter>
  </headerFooter>
  <rowBreaks count="2" manualBreakCount="2">
    <brk id="31" max="255" man="1"/>
    <brk id="64" max="255" man="1"/>
  </rowBreaks>
  <drawing r:id="rId8"/>
  <legacyDrawing r:id="rId7"/>
  <oleObjects>
    <oleObject progId="Equation.3" shapeId="151437" r:id="rId2"/>
    <oleObject progId="Equation.3" shapeId="151938" r:id="rId3"/>
    <oleObject progId="Equation.3" shapeId="162010" r:id="rId4"/>
    <oleObject progId="Equation.3" shapeId="1268652" r:id="rId5"/>
    <oleObject progId="Equation.3" shapeId="128504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 Giancarlo - M.A. Michelini</dc:creator>
  <cp:keywords/>
  <dc:description/>
  <cp:lastModifiedBy>Maria Angela Michelini</cp:lastModifiedBy>
  <cp:lastPrinted>2002-05-24T09:33:53Z</cp:lastPrinted>
  <dcterms:created xsi:type="dcterms:W3CDTF">2002-01-15T14:59:26Z</dcterms:created>
  <dcterms:modified xsi:type="dcterms:W3CDTF">2002-08-14T14:52:45Z</dcterms:modified>
  <cp:category>modelli di calcolo - costruzioni</cp:category>
  <cp:version/>
  <cp:contentType/>
  <cp:contentStatus/>
</cp:coreProperties>
</file>